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codeName="เวิร์กบุ๊กนี้" defaultThemeVersion="124226"/>
  <mc:AlternateContent xmlns:mc="http://schemas.openxmlformats.org/markup-compatibility/2006">
    <mc:Choice Requires="x15">
      <x15ac:absPath xmlns:x15ac="http://schemas.microsoft.com/office/spreadsheetml/2010/11/ac" url="D:\joe\งบปี\"/>
    </mc:Choice>
  </mc:AlternateContent>
  <xr:revisionPtr revIDLastSave="0" documentId="10_ncr:8100000_{4B260651-F19E-4C5D-9BEC-68AC505DF257}" xr6:coauthVersionLast="32" xr6:coauthVersionMax="32" xr10:uidLastSave="{00000000-0000-0000-0000-000000000000}"/>
  <bookViews>
    <workbookView xWindow="240" yWindow="675" windowWidth="10875" windowHeight="5850" firstSheet="42" activeTab="46" xr2:uid="{00000000-000D-0000-FFFF-FFFF00000000}"/>
  </bookViews>
  <sheets>
    <sheet name="งบทดลอง" sheetId="49" r:id="rId1"/>
    <sheet name="B_ActualReceive (3)" sheetId="102" r:id="rId2"/>
    <sheet name="งบทดลอง. " sheetId="47" r:id="rId3"/>
    <sheet name="งบการเงิน" sheetId="4" r:id="rId4"/>
    <sheet name="งบทรัพย์สินสตง" sheetId="108" r:id="rId5"/>
    <sheet name="กระดาษทำการทรัพย์สินสตง" sheetId="106" r:id="rId6"/>
    <sheet name="ทรัพย์สินเพิ่มสตง" sheetId="105" r:id="rId7"/>
    <sheet name="ทรัพย์สินลด" sheetId="101" r:id="rId8"/>
    <sheet name="ที่มาทรัพย์สินสตง" sheetId="107" r:id="rId9"/>
    <sheet name="งบทรัพย์สินเกิดจากเงินกุ้" sheetId="104" r:id="rId10"/>
    <sheet name="ฝาก" sheetId="1" r:id="rId11"/>
    <sheet name="A_BorrowBudget_Debt_HoldYear" sheetId="116" r:id="rId12"/>
    <sheet name="รายได้ค้างรับ" sheetId="84" r:id="rId13"/>
    <sheet name="ลูกหนี้ (3)" sheetId="86" r:id="rId14"/>
    <sheet name="ลูกหนี้ (2)" sheetId="85" r:id="rId15"/>
    <sheet name="ลูกหนี้ (4)" sheetId="87" r:id="rId16"/>
    <sheet name="ลูกหนี้ (5)" sheetId="88" r:id="rId17"/>
    <sheet name="หนิ้สิน" sheetId="89" r:id="rId18"/>
    <sheet name="ค้างจ่าย" sheetId="41" r:id="rId19"/>
    <sheet name="ฎีกาค้างจ่าย" sheetId="90" r:id="rId20"/>
    <sheet name="รับฝาก" sheetId="2" r:id="rId21"/>
    <sheet name="หนี้สินหมุนเวียน" sheetId="91" r:id="rId22"/>
    <sheet name="หนี้สิน" sheetId="39" r:id="rId23"/>
    <sheet name="หนี้สินไม่หมุนเวียน" sheetId="92" r:id="rId24"/>
    <sheet name="เงินสะสม" sheetId="42" r:id="rId25"/>
    <sheet name="เงินทุน" sheetId="115" r:id="rId26"/>
    <sheet name="ค่าบริการ" sheetId="65" r:id="rId27"/>
    <sheet name="งานบริหาร" sheetId="14" r:id="rId28"/>
    <sheet name="รักษาความสงบ" sheetId="16" r:id="rId29"/>
    <sheet name="การศึกษา" sheetId="26" r:id="rId30"/>
    <sheet name="สาธารณสุข" sheetId="28" r:id="rId31"/>
    <sheet name="สังคมสงเคราะห์" sheetId="27" r:id="rId32"/>
    <sheet name="เคหะชุมชน" sheetId="17" r:id="rId33"/>
    <sheet name="เข้มแข็งของชุมชน" sheetId="18" r:id="rId34"/>
    <sheet name="ศาสนา" sheetId="19" r:id="rId35"/>
    <sheet name="อุตสาหกรรม" sheetId="93" r:id="rId36"/>
    <sheet name="การเกษตร" sheetId="94" r:id="rId37"/>
    <sheet name="การพาณิชย์" sheetId="20" r:id="rId38"/>
    <sheet name="งบกลาง" sheetId="15" r:id="rId39"/>
    <sheet name="แผนงานรวม" sheetId="29" r:id="rId40"/>
    <sheet name="เงินสะสมรวม" sheetId="95" r:id="rId41"/>
    <sheet name="เงินทุนสำรองเงินสะสม" sheetId="96" r:id="rId42"/>
    <sheet name="เงินกู้" sheetId="97" r:id="rId43"/>
    <sheet name="งบรายรับ" sheetId="30" r:id="rId44"/>
    <sheet name="งบรายรับสะสม" sheetId="98" r:id="rId45"/>
    <sheet name="งบรายรับสะสมสำรอง" sheetId="99" r:id="rId46"/>
    <sheet name="งบรายรับสะสมสำรองเงินกู้" sheetId="100" r:id="rId47"/>
  </sheets>
  <definedNames>
    <definedName name="_xlnm.Print_Area" localSheetId="0">งบทดลอง!$A$1:$F$45</definedName>
    <definedName name="_xlnm.Print_Titles" localSheetId="11">A_BorrowBudget_Debt_HoldYear!$1:$5</definedName>
    <definedName name="_xlnm.Print_Titles" localSheetId="1">'B_ActualReceive (3)'!$1:$5</definedName>
    <definedName name="_xlnm.Print_Titles" localSheetId="5">กระดาษทำการทรัพย์สินสตง!$1:$4</definedName>
    <definedName name="_xlnm.Print_Titles" localSheetId="18">ค้างจ่าย!$1:$7</definedName>
    <definedName name="_xlnm.Print_Titles" localSheetId="19">ฎีกาค้างจ่าย!$1:$14</definedName>
    <definedName name="_xlnm.Print_Titles" localSheetId="6">ทรัพย์สินเพิ่มสตง!$1:$4</definedName>
    <definedName name="_xlnm.Print_Titles" localSheetId="7">ทรัพย์สินลด!$1:$3</definedName>
  </definedNames>
  <calcPr calcId="162913"/>
  <fileRecoveryPr autoRecover="0"/>
</workbook>
</file>

<file path=xl/calcChain.xml><?xml version="1.0" encoding="utf-8"?>
<calcChain xmlns="http://schemas.openxmlformats.org/spreadsheetml/2006/main">
  <c r="A3" i="1" l="1"/>
  <c r="A3" i="107"/>
  <c r="A3" i="105"/>
  <c r="A3" i="106"/>
  <c r="G25" i="4" l="1"/>
  <c r="G12" i="4"/>
  <c r="B15" i="108"/>
  <c r="B16" i="108"/>
  <c r="B17" i="108"/>
  <c r="B41" i="108" s="1"/>
  <c r="F39" i="106"/>
  <c r="H39" i="105"/>
  <c r="H38" i="105"/>
  <c r="H26" i="105"/>
  <c r="H23" i="105"/>
  <c r="H14" i="105"/>
  <c r="H12" i="105"/>
  <c r="H10" i="105"/>
  <c r="H8" i="105"/>
  <c r="C22" i="30" l="1"/>
  <c r="A3" i="96"/>
  <c r="A3" i="95"/>
  <c r="D19" i="15"/>
  <c r="F24" i="20"/>
  <c r="G24" i="20"/>
  <c r="D15" i="93"/>
  <c r="F10" i="93"/>
  <c r="D10" i="93"/>
  <c r="D18" i="19"/>
  <c r="D10" i="19"/>
  <c r="D10" i="18"/>
  <c r="D12" i="17"/>
  <c r="D13" i="17"/>
  <c r="D10" i="17"/>
  <c r="D9" i="17"/>
  <c r="D8" i="17"/>
  <c r="D12" i="27"/>
  <c r="D10" i="27"/>
  <c r="D8" i="27"/>
  <c r="D10" i="28"/>
  <c r="D9" i="28"/>
  <c r="D8" i="28"/>
  <c r="D18" i="26"/>
  <c r="D8" i="26"/>
  <c r="D14" i="26"/>
  <c r="D12" i="26"/>
  <c r="D10" i="26"/>
  <c r="D14" i="16" l="1"/>
  <c r="D12" i="16"/>
  <c r="D10" i="16" l="1"/>
  <c r="D9" i="16"/>
  <c r="D8" i="16"/>
  <c r="D14" i="14"/>
  <c r="D13" i="14"/>
  <c r="D10" i="14"/>
  <c r="D12" i="14"/>
  <c r="D9" i="14"/>
  <c r="D8" i="14"/>
  <c r="D7" i="14"/>
  <c r="H12" i="115" l="1"/>
  <c r="E12" i="115"/>
  <c r="F12" i="115"/>
  <c r="D12" i="115"/>
  <c r="G10" i="115"/>
  <c r="G9" i="115"/>
  <c r="G8" i="115"/>
  <c r="G7" i="115"/>
  <c r="G11" i="115"/>
  <c r="F20" i="42"/>
  <c r="F18" i="42"/>
  <c r="F13" i="2"/>
  <c r="G12" i="115" l="1"/>
  <c r="G10" i="41"/>
  <c r="F21" i="47" l="1"/>
  <c r="F26" i="47" s="1"/>
  <c r="E7" i="47"/>
  <c r="E6" i="47"/>
  <c r="E26" i="47" s="1"/>
  <c r="F22" i="49"/>
  <c r="E6" i="49"/>
  <c r="E7" i="49" l="1"/>
  <c r="E36" i="100" l="1"/>
  <c r="A3" i="29" l="1"/>
  <c r="D41" i="108" l="1"/>
  <c r="E15" i="107"/>
  <c r="D15" i="107"/>
  <c r="C15" i="107"/>
  <c r="B15" i="107"/>
  <c r="F13" i="107"/>
  <c r="F11" i="107"/>
  <c r="F10" i="107"/>
  <c r="F9" i="107"/>
  <c r="F8" i="107"/>
  <c r="F7" i="107"/>
  <c r="F6" i="107"/>
  <c r="E42" i="106"/>
  <c r="D42" i="106"/>
  <c r="C42" i="106"/>
  <c r="B42" i="106"/>
  <c r="F40" i="106"/>
  <c r="F38" i="106"/>
  <c r="F37" i="106"/>
  <c r="F36" i="106"/>
  <c r="F35" i="106"/>
  <c r="F34" i="106"/>
  <c r="F33" i="106"/>
  <c r="F32" i="106"/>
  <c r="F31" i="106"/>
  <c r="F30" i="106"/>
  <c r="F29" i="106"/>
  <c r="F28" i="106"/>
  <c r="F27" i="106"/>
  <c r="F26" i="106"/>
  <c r="F25" i="106"/>
  <c r="F23" i="106"/>
  <c r="F21" i="106"/>
  <c r="F20" i="106"/>
  <c r="F19" i="106"/>
  <c r="F18" i="106"/>
  <c r="F17" i="106"/>
  <c r="F16" i="106"/>
  <c r="F15" i="106"/>
  <c r="F14" i="106"/>
  <c r="F13" i="106"/>
  <c r="F12" i="106"/>
  <c r="F11" i="106"/>
  <c r="F10" i="106"/>
  <c r="F9" i="106"/>
  <c r="F8" i="106"/>
  <c r="F7" i="106"/>
  <c r="F6" i="106"/>
  <c r="D24" i="104"/>
  <c r="B24" i="104"/>
  <c r="F15" i="107" l="1"/>
  <c r="F42" i="106"/>
  <c r="F17" i="85" l="1"/>
  <c r="G195" i="101" l="1"/>
  <c r="G196" i="101" l="1"/>
  <c r="A3" i="100" l="1"/>
  <c r="A3" i="99"/>
  <c r="A3" i="98"/>
  <c r="A3" i="30"/>
  <c r="O14" i="97"/>
  <c r="A3" i="97"/>
  <c r="I10" i="26"/>
  <c r="F13" i="29" s="1"/>
  <c r="H13" i="99" s="1"/>
  <c r="I10" i="19"/>
  <c r="K13" i="29" s="1"/>
  <c r="F10" i="15"/>
  <c r="F11" i="15"/>
  <c r="F12" i="15"/>
  <c r="Q15" i="30" s="1"/>
  <c r="F13" i="15"/>
  <c r="Q16" i="30" s="1"/>
  <c r="I8" i="20"/>
  <c r="N11" i="29" s="1"/>
  <c r="I9" i="20"/>
  <c r="N12" i="29" s="1"/>
  <c r="I10" i="20"/>
  <c r="I11" i="20"/>
  <c r="I12" i="20"/>
  <c r="P15" i="30" s="1"/>
  <c r="G10" i="94"/>
  <c r="O13" i="30" s="1"/>
  <c r="G11" i="94"/>
  <c r="O14" i="30" s="1"/>
  <c r="G12" i="94"/>
  <c r="O15" i="30" s="1"/>
  <c r="G13" i="94"/>
  <c r="M16" i="29" s="1"/>
  <c r="G14" i="94"/>
  <c r="O17" i="30" s="1"/>
  <c r="G10" i="93"/>
  <c r="G11" i="93"/>
  <c r="N14" i="30" s="1"/>
  <c r="G12" i="93"/>
  <c r="N15" i="30" s="1"/>
  <c r="G13" i="93"/>
  <c r="N16" i="30" s="1"/>
  <c r="G14" i="93"/>
  <c r="N17" i="30" s="1"/>
  <c r="I8" i="19"/>
  <c r="M11" i="30" s="1"/>
  <c r="I9" i="19"/>
  <c r="M12" i="30"/>
  <c r="I11" i="19"/>
  <c r="M14" i="30" s="1"/>
  <c r="K14" i="29"/>
  <c r="M14" i="99" s="1"/>
  <c r="I12" i="19"/>
  <c r="K15" i="29" s="1"/>
  <c r="I13" i="19"/>
  <c r="M16" i="30" s="1"/>
  <c r="I14" i="19"/>
  <c r="K17" i="29" s="1"/>
  <c r="M17" i="100" s="1"/>
  <c r="I15" i="19"/>
  <c r="M18" i="30" s="1"/>
  <c r="I16" i="19"/>
  <c r="I17" i="19"/>
  <c r="M20" i="30" s="1"/>
  <c r="I18" i="19"/>
  <c r="M21" i="30" s="1"/>
  <c r="I19" i="19"/>
  <c r="K22" i="29" s="1"/>
  <c r="I20" i="19"/>
  <c r="G8" i="18"/>
  <c r="G9" i="18"/>
  <c r="L12" i="30" s="1"/>
  <c r="G10" i="18"/>
  <c r="G11" i="18"/>
  <c r="G12" i="18"/>
  <c r="G13" i="18"/>
  <c r="L16" i="30" s="1"/>
  <c r="G14" i="18"/>
  <c r="L17" i="30" s="1"/>
  <c r="G15" i="18"/>
  <c r="G16" i="18"/>
  <c r="J8" i="17"/>
  <c r="J9" i="17"/>
  <c r="K12" i="30" s="1"/>
  <c r="J10" i="17"/>
  <c r="K13" i="30" s="1"/>
  <c r="J11" i="17"/>
  <c r="K14" i="30" s="1"/>
  <c r="J12" i="17"/>
  <c r="K15" i="30" s="1"/>
  <c r="J13" i="17"/>
  <c r="K16" i="30" s="1"/>
  <c r="J14" i="17"/>
  <c r="J15" i="17"/>
  <c r="G8" i="27"/>
  <c r="G9" i="27"/>
  <c r="J12" i="30" s="1"/>
  <c r="G10" i="27"/>
  <c r="H13" i="29" s="1"/>
  <c r="G11" i="27"/>
  <c r="J14" i="30" s="1"/>
  <c r="G12" i="27"/>
  <c r="J15" i="30" s="1"/>
  <c r="G13" i="27"/>
  <c r="G14" i="27"/>
  <c r="I10" i="28"/>
  <c r="I13" i="30" s="1"/>
  <c r="I11" i="28"/>
  <c r="I14" i="30" s="1"/>
  <c r="I12" i="28"/>
  <c r="I15" i="30" s="1"/>
  <c r="I13" i="28"/>
  <c r="I16" i="30" s="1"/>
  <c r="I14" i="28"/>
  <c r="G17" i="29" s="1"/>
  <c r="I9" i="26"/>
  <c r="I11" i="26"/>
  <c r="H14" i="30" s="1"/>
  <c r="I12" i="26"/>
  <c r="H15" i="30" s="1"/>
  <c r="I13" i="26"/>
  <c r="F16" i="29" s="1"/>
  <c r="H16" i="100" s="1"/>
  <c r="I14" i="26"/>
  <c r="F17" i="29" s="1"/>
  <c r="H17" i="98" s="1"/>
  <c r="I15" i="26"/>
  <c r="H18" i="30" s="1"/>
  <c r="O14" i="96"/>
  <c r="O14" i="95"/>
  <c r="O15" i="29"/>
  <c r="Q15" i="100" s="1"/>
  <c r="O16" i="29"/>
  <c r="M14" i="29"/>
  <c r="O14" i="99" s="1"/>
  <c r="M15" i="29"/>
  <c r="L14" i="29"/>
  <c r="L15" i="29"/>
  <c r="N15" i="100" s="1"/>
  <c r="K16" i="29"/>
  <c r="M16" i="98" s="1"/>
  <c r="M17" i="98"/>
  <c r="G13" i="29"/>
  <c r="I13" i="99" s="1"/>
  <c r="F14" i="29"/>
  <c r="H14" i="98" s="1"/>
  <c r="F15" i="29"/>
  <c r="H15" i="98" s="1"/>
  <c r="H11" i="16"/>
  <c r="E14" i="29" s="1"/>
  <c r="G14" i="99" s="1"/>
  <c r="H12" i="16"/>
  <c r="H11" i="14"/>
  <c r="F14" i="30" s="1"/>
  <c r="A3" i="15"/>
  <c r="A3" i="20"/>
  <c r="A3" i="94"/>
  <c r="A3" i="93"/>
  <c r="A3" i="19"/>
  <c r="A3" i="18"/>
  <c r="B21" i="100"/>
  <c r="B18" i="99"/>
  <c r="A3" i="17"/>
  <c r="A3" i="27"/>
  <c r="D24" i="28"/>
  <c r="A3" i="28"/>
  <c r="A3" i="26"/>
  <c r="A3" i="16"/>
  <c r="B17" i="30"/>
  <c r="B16" i="100"/>
  <c r="B12" i="30"/>
  <c r="B11" i="100"/>
  <c r="G26" i="47"/>
  <c r="F8" i="39"/>
  <c r="G33" i="4"/>
  <c r="G29" i="4"/>
  <c r="G26" i="4"/>
  <c r="G17" i="4"/>
  <c r="B36" i="100"/>
  <c r="B23" i="100"/>
  <c r="B22" i="100"/>
  <c r="C22" i="100" s="1"/>
  <c r="B20" i="100"/>
  <c r="B19" i="100"/>
  <c r="B36" i="99"/>
  <c r="E36" i="99"/>
  <c r="B23" i="99"/>
  <c r="B22" i="99"/>
  <c r="C22" i="99" s="1"/>
  <c r="B20" i="99"/>
  <c r="B19" i="99"/>
  <c r="B17" i="99"/>
  <c r="B36" i="98"/>
  <c r="E36" i="98"/>
  <c r="B23" i="98"/>
  <c r="B22" i="98"/>
  <c r="C22" i="98" s="1"/>
  <c r="B20" i="98"/>
  <c r="B19" i="98"/>
  <c r="B10" i="98"/>
  <c r="E36" i="30"/>
  <c r="B36" i="30"/>
  <c r="B16" i="30"/>
  <c r="B19" i="30"/>
  <c r="B20" i="30"/>
  <c r="B22" i="30"/>
  <c r="B23" i="30"/>
  <c r="B10" i="30"/>
  <c r="Q20" i="30"/>
  <c r="P11" i="30"/>
  <c r="L11" i="30"/>
  <c r="N27" i="97"/>
  <c r="M27" i="97"/>
  <c r="L27" i="97"/>
  <c r="K27" i="97"/>
  <c r="J27" i="97"/>
  <c r="I27" i="97"/>
  <c r="H27" i="97"/>
  <c r="G27" i="97"/>
  <c r="F27" i="97"/>
  <c r="E27" i="97"/>
  <c r="D27" i="97"/>
  <c r="C27" i="97"/>
  <c r="O23" i="97"/>
  <c r="O22" i="97"/>
  <c r="O21" i="97"/>
  <c r="O20" i="97"/>
  <c r="O19" i="97"/>
  <c r="O18" i="97"/>
  <c r="O17" i="97"/>
  <c r="O16" i="97"/>
  <c r="O15" i="97"/>
  <c r="O13" i="97"/>
  <c r="O12" i="97"/>
  <c r="O11" i="97"/>
  <c r="O10" i="97"/>
  <c r="N27" i="96"/>
  <c r="M27" i="96"/>
  <c r="L27" i="96"/>
  <c r="K27" i="96"/>
  <c r="J27" i="96"/>
  <c r="I27" i="96"/>
  <c r="H27" i="96"/>
  <c r="G27" i="96"/>
  <c r="F27" i="96"/>
  <c r="E27" i="96"/>
  <c r="D27" i="96"/>
  <c r="C27" i="96"/>
  <c r="O23" i="96"/>
  <c r="O22" i="96"/>
  <c r="O21" i="96"/>
  <c r="O20" i="96"/>
  <c r="O19" i="96"/>
  <c r="O18" i="96"/>
  <c r="O17" i="96"/>
  <c r="O16" i="96"/>
  <c r="O15" i="96"/>
  <c r="O13" i="96"/>
  <c r="O12" i="96"/>
  <c r="O11" i="96"/>
  <c r="O10" i="96"/>
  <c r="O15" i="95"/>
  <c r="D27" i="95"/>
  <c r="I27" i="95"/>
  <c r="M27" i="95"/>
  <c r="F27" i="95"/>
  <c r="L27" i="95"/>
  <c r="K27" i="95"/>
  <c r="L16" i="29"/>
  <c r="L23" i="29"/>
  <c r="N23" i="100" s="1"/>
  <c r="F14" i="15"/>
  <c r="Q17" i="30" s="1"/>
  <c r="F15" i="15"/>
  <c r="Q18" i="30" s="1"/>
  <c r="F16" i="15"/>
  <c r="O19" i="29" s="1"/>
  <c r="Q19" i="100" s="1"/>
  <c r="F17" i="15"/>
  <c r="O20" i="29" s="1"/>
  <c r="Q20" i="100" s="1"/>
  <c r="F18" i="15"/>
  <c r="O21" i="29" s="1"/>
  <c r="Q21" i="98" s="1"/>
  <c r="F19" i="15"/>
  <c r="Q22" i="30" s="1"/>
  <c r="F20" i="15"/>
  <c r="I13" i="20"/>
  <c r="P16" i="30" s="1"/>
  <c r="I14" i="20"/>
  <c r="N17" i="29" s="1"/>
  <c r="I15" i="20"/>
  <c r="I16" i="20"/>
  <c r="P19" i="30" s="1"/>
  <c r="I17" i="20"/>
  <c r="P20" i="30" s="1"/>
  <c r="I18" i="20"/>
  <c r="N21" i="29" s="1"/>
  <c r="P21" i="98" s="1"/>
  <c r="I19" i="20"/>
  <c r="I20" i="20"/>
  <c r="P23" i="30" s="1"/>
  <c r="G15" i="94"/>
  <c r="O18" i="30" s="1"/>
  <c r="G16" i="94"/>
  <c r="M19" i="29" s="1"/>
  <c r="O19" i="100" s="1"/>
  <c r="G17" i="94"/>
  <c r="O20" i="30" s="1"/>
  <c r="G18" i="94"/>
  <c r="O21" i="30" s="1"/>
  <c r="G19" i="94"/>
  <c r="O22" i="30" s="1"/>
  <c r="G20" i="94"/>
  <c r="M23" i="29" s="1"/>
  <c r="O23" i="100" s="1"/>
  <c r="G15" i="93"/>
  <c r="G16" i="93"/>
  <c r="N19" i="30" s="1"/>
  <c r="G17" i="93"/>
  <c r="N20" i="30" s="1"/>
  <c r="G18" i="93"/>
  <c r="N21" i="30" s="1"/>
  <c r="G19" i="93"/>
  <c r="G20" i="93"/>
  <c r="N23" i="30" s="1"/>
  <c r="K19" i="29"/>
  <c r="J17" i="29"/>
  <c r="G17" i="18"/>
  <c r="G18" i="18"/>
  <c r="L21" i="30" s="1"/>
  <c r="G19" i="18"/>
  <c r="L22" i="30" s="1"/>
  <c r="G20" i="18"/>
  <c r="L23" i="30" s="1"/>
  <c r="J16" i="17"/>
  <c r="K19" i="30" s="1"/>
  <c r="J17" i="17"/>
  <c r="K20" i="30" s="1"/>
  <c r="J18" i="17"/>
  <c r="I21" i="29" s="1"/>
  <c r="K21" i="99" s="1"/>
  <c r="J19" i="17"/>
  <c r="J20" i="17"/>
  <c r="K23" i="30" s="1"/>
  <c r="J17" i="30"/>
  <c r="G15" i="27"/>
  <c r="H18" i="29" s="1"/>
  <c r="J18" i="99" s="1"/>
  <c r="G16" i="27"/>
  <c r="H19" i="29" s="1"/>
  <c r="J19" i="100" s="1"/>
  <c r="G17" i="27"/>
  <c r="J20" i="30" s="1"/>
  <c r="G18" i="27"/>
  <c r="G19" i="27"/>
  <c r="J22" i="30" s="1"/>
  <c r="G20" i="27"/>
  <c r="H23" i="29" s="1"/>
  <c r="J23" i="99" s="1"/>
  <c r="I15" i="28"/>
  <c r="I18" i="30" s="1"/>
  <c r="G18" i="29"/>
  <c r="I18" i="99" s="1"/>
  <c r="I16" i="28"/>
  <c r="I19" i="30" s="1"/>
  <c r="I17" i="28"/>
  <c r="G20" i="29"/>
  <c r="I18" i="28"/>
  <c r="I21" i="30" s="1"/>
  <c r="I19" i="28"/>
  <c r="I22" i="30" s="1"/>
  <c r="I20" i="28"/>
  <c r="I23" i="30" s="1"/>
  <c r="G23" i="29"/>
  <c r="H12" i="14"/>
  <c r="D15" i="29" s="1"/>
  <c r="H13" i="14"/>
  <c r="H14" i="14"/>
  <c r="F17" i="30" s="1"/>
  <c r="H15" i="14"/>
  <c r="F18" i="30" s="1"/>
  <c r="H16" i="14"/>
  <c r="H17" i="14"/>
  <c r="F20" i="30" s="1"/>
  <c r="H18" i="14"/>
  <c r="D21" i="29" s="1"/>
  <c r="H19" i="14"/>
  <c r="D22" i="29" s="1"/>
  <c r="F22" i="100" s="1"/>
  <c r="H20" i="14"/>
  <c r="F23" i="30" s="1"/>
  <c r="I16" i="26"/>
  <c r="H19" i="30" s="1"/>
  <c r="I17" i="26"/>
  <c r="I18" i="26"/>
  <c r="H21" i="30" s="1"/>
  <c r="I19" i="26"/>
  <c r="I20" i="26"/>
  <c r="H15" i="16"/>
  <c r="H16" i="16"/>
  <c r="E19" i="29" s="1"/>
  <c r="H17" i="16"/>
  <c r="E20" i="29"/>
  <c r="H18" i="16"/>
  <c r="E21" i="29" s="1"/>
  <c r="G21" i="98" s="1"/>
  <c r="G21" i="30"/>
  <c r="H19" i="16"/>
  <c r="H20" i="16"/>
  <c r="E23" i="29" s="1"/>
  <c r="F8" i="15"/>
  <c r="Q11" i="30" s="1"/>
  <c r="F9" i="15"/>
  <c r="Q12" i="30" s="1"/>
  <c r="O12" i="29"/>
  <c r="F7" i="15"/>
  <c r="O10" i="29" s="1"/>
  <c r="I7" i="20"/>
  <c r="P10" i="30" s="1"/>
  <c r="G8" i="94"/>
  <c r="O11" i="30" s="1"/>
  <c r="G9" i="94"/>
  <c r="O12" i="30" s="1"/>
  <c r="M13" i="29"/>
  <c r="O13" i="99" s="1"/>
  <c r="G7" i="94"/>
  <c r="O10" i="30" s="1"/>
  <c r="G8" i="93"/>
  <c r="N11" i="30" s="1"/>
  <c r="G9" i="93"/>
  <c r="N12" i="30" s="1"/>
  <c r="G7" i="93"/>
  <c r="I7" i="19"/>
  <c r="M10" i="30" s="1"/>
  <c r="K10" i="29"/>
  <c r="M10" i="98"/>
  <c r="J16" i="29"/>
  <c r="L16" i="100" s="1"/>
  <c r="G7" i="18"/>
  <c r="I16" i="29"/>
  <c r="K16" i="99" s="1"/>
  <c r="K18" i="30"/>
  <c r="J7" i="17"/>
  <c r="I10" i="29" s="1"/>
  <c r="J11" i="30"/>
  <c r="J13" i="30"/>
  <c r="G7" i="27"/>
  <c r="J10" i="30" s="1"/>
  <c r="I8" i="28"/>
  <c r="G11" i="29" s="1"/>
  <c r="I11" i="100" s="1"/>
  <c r="I9" i="28"/>
  <c r="G12" i="29"/>
  <c r="G15" i="29"/>
  <c r="I7" i="28"/>
  <c r="I8" i="26"/>
  <c r="F11" i="29" s="1"/>
  <c r="H12" i="30"/>
  <c r="H17" i="30"/>
  <c r="I7" i="26"/>
  <c r="F10" i="29" s="1"/>
  <c r="H8" i="16"/>
  <c r="G11" i="30" s="1"/>
  <c r="H9" i="16"/>
  <c r="H10" i="16"/>
  <c r="G13" i="30" s="1"/>
  <c r="H13" i="16"/>
  <c r="E16" i="29" s="1"/>
  <c r="G16" i="98" s="1"/>
  <c r="H14" i="16"/>
  <c r="G17" i="30" s="1"/>
  <c r="H8" i="14"/>
  <c r="D11" i="29" s="1"/>
  <c r="F11" i="100" s="1"/>
  <c r="H9" i="14"/>
  <c r="F12" i="30" s="1"/>
  <c r="H10" i="14"/>
  <c r="O11" i="29"/>
  <c r="Q11" i="99"/>
  <c r="M11" i="29"/>
  <c r="O11" i="100" s="1"/>
  <c r="M12" i="29"/>
  <c r="O12" i="100" s="1"/>
  <c r="M10" i="29"/>
  <c r="O10" i="99" s="1"/>
  <c r="L12" i="29"/>
  <c r="N12" i="99" s="1"/>
  <c r="J11" i="29"/>
  <c r="L11" i="99" s="1"/>
  <c r="H11" i="29"/>
  <c r="J11" i="100" s="1"/>
  <c r="H12" i="29"/>
  <c r="J12" i="99" s="1"/>
  <c r="H10" i="29"/>
  <c r="J10" i="99" s="1"/>
  <c r="F12" i="29"/>
  <c r="K18" i="29"/>
  <c r="O12" i="95"/>
  <c r="O17" i="95"/>
  <c r="O22" i="95"/>
  <c r="O19" i="95"/>
  <c r="O21" i="95"/>
  <c r="G27" i="95"/>
  <c r="O13" i="95"/>
  <c r="O20" i="95"/>
  <c r="H27" i="95"/>
  <c r="J27" i="95"/>
  <c r="O11" i="95"/>
  <c r="N27" i="95"/>
  <c r="O18" i="95"/>
  <c r="O23" i="95"/>
  <c r="O10" i="95"/>
  <c r="C27" i="95"/>
  <c r="O16" i="95"/>
  <c r="E27" i="95"/>
  <c r="E24" i="15"/>
  <c r="D24" i="15"/>
  <c r="H24" i="20"/>
  <c r="E24" i="20"/>
  <c r="D24" i="20"/>
  <c r="F24" i="94"/>
  <c r="E24" i="94"/>
  <c r="F24" i="93"/>
  <c r="E24" i="93"/>
  <c r="F24" i="19"/>
  <c r="G24" i="19"/>
  <c r="H24" i="19"/>
  <c r="E24" i="19"/>
  <c r="D24" i="18"/>
  <c r="F24" i="18"/>
  <c r="E24" i="18"/>
  <c r="G24" i="17"/>
  <c r="H24" i="17"/>
  <c r="F24" i="17"/>
  <c r="I24" i="17"/>
  <c r="E24" i="17"/>
  <c r="F24" i="27"/>
  <c r="E24" i="27"/>
  <c r="H24" i="28"/>
  <c r="G24" i="28"/>
  <c r="F24" i="28"/>
  <c r="E24" i="28"/>
  <c r="H24" i="26"/>
  <c r="G24" i="26"/>
  <c r="F24" i="26"/>
  <c r="E24" i="26"/>
  <c r="G24" i="16"/>
  <c r="F24" i="16"/>
  <c r="E24" i="16"/>
  <c r="G24" i="14"/>
  <c r="F24" i="14"/>
  <c r="H7" i="16"/>
  <c r="B13" i="98"/>
  <c r="B21" i="99"/>
  <c r="D24" i="94"/>
  <c r="D24" i="93"/>
  <c r="F17" i="92"/>
  <c r="F17" i="91"/>
  <c r="F16" i="2"/>
  <c r="G13" i="90"/>
  <c r="E9" i="89"/>
  <c r="E9" i="88"/>
  <c r="E9" i="87"/>
  <c r="E31" i="86"/>
  <c r="D31" i="86"/>
  <c r="E25" i="86"/>
  <c r="D25" i="86"/>
  <c r="E13" i="86"/>
  <c r="D13" i="86"/>
  <c r="F14" i="84"/>
  <c r="E38" i="49"/>
  <c r="F38" i="49"/>
  <c r="A3" i="4"/>
  <c r="A3" i="65" s="1"/>
  <c r="D9" i="42"/>
  <c r="F60" i="42"/>
  <c r="D21" i="65"/>
  <c r="F14" i="1"/>
  <c r="D24" i="14"/>
  <c r="H7" i="14"/>
  <c r="D10" i="29" s="1"/>
  <c r="F11" i="30"/>
  <c r="M13" i="30"/>
  <c r="M17" i="29"/>
  <c r="O17" i="100" s="1"/>
  <c r="G24" i="94"/>
  <c r="M22" i="98"/>
  <c r="M22" i="99"/>
  <c r="M22" i="30"/>
  <c r="K12" i="29"/>
  <c r="J12" i="29"/>
  <c r="L12" i="100" s="1"/>
  <c r="O11" i="98"/>
  <c r="J19" i="98"/>
  <c r="Q11" i="100"/>
  <c r="M10" i="100"/>
  <c r="Q11" i="98"/>
  <c r="O11" i="99"/>
  <c r="Q20" i="98"/>
  <c r="Q20" i="99"/>
  <c r="Q10" i="98"/>
  <c r="Q12" i="99"/>
  <c r="O23" i="99"/>
  <c r="O23" i="98"/>
  <c r="O13" i="98"/>
  <c r="O19" i="98"/>
  <c r="O19" i="99"/>
  <c r="O12" i="99"/>
  <c r="O12" i="98"/>
  <c r="M19" i="100"/>
  <c r="M19" i="99"/>
  <c r="M19" i="98"/>
  <c r="K11" i="29"/>
  <c r="M11" i="98" s="1"/>
  <c r="M10" i="99"/>
  <c r="K20" i="29"/>
  <c r="M20" i="100" s="1"/>
  <c r="M19" i="30"/>
  <c r="M12" i="98"/>
  <c r="M22" i="100"/>
  <c r="L12" i="98"/>
  <c r="I20" i="29"/>
  <c r="I19" i="29"/>
  <c r="K19" i="100" s="1"/>
  <c r="J23" i="100"/>
  <c r="J10" i="98"/>
  <c r="J18" i="98"/>
  <c r="J11" i="98"/>
  <c r="J10" i="100"/>
  <c r="J18" i="100"/>
  <c r="J12" i="98"/>
  <c r="J23" i="98"/>
  <c r="J12" i="100"/>
  <c r="I11" i="98"/>
  <c r="I18" i="98"/>
  <c r="I23" i="98"/>
  <c r="I23" i="100"/>
  <c r="I23" i="99"/>
  <c r="I11" i="30"/>
  <c r="I20" i="30"/>
  <c r="F19" i="29"/>
  <c r="H19" i="100" s="1"/>
  <c r="F18" i="29"/>
  <c r="H18" i="98" s="1"/>
  <c r="H16" i="98"/>
  <c r="G23" i="98"/>
  <c r="G19" i="98"/>
  <c r="G19" i="99"/>
  <c r="G20" i="100"/>
  <c r="G20" i="99"/>
  <c r="E17" i="29"/>
  <c r="G17" i="98" s="1"/>
  <c r="G19" i="30"/>
  <c r="G20" i="30"/>
  <c r="B17" i="98"/>
  <c r="B17" i="100"/>
  <c r="D24" i="16"/>
  <c r="G20" i="98"/>
  <c r="G21" i="100"/>
  <c r="G21" i="99"/>
  <c r="G19" i="100"/>
  <c r="I24" i="19"/>
  <c r="M13" i="100"/>
  <c r="J13" i="29"/>
  <c r="L13" i="99" s="1"/>
  <c r="L13" i="30"/>
  <c r="I12" i="29"/>
  <c r="K12" i="98" s="1"/>
  <c r="I23" i="29"/>
  <c r="I18" i="29"/>
  <c r="K18" i="99" s="1"/>
  <c r="K16" i="98"/>
  <c r="B12" i="100"/>
  <c r="B12" i="99"/>
  <c r="B18" i="30"/>
  <c r="B18" i="100"/>
  <c r="B18" i="98"/>
  <c r="I11" i="29"/>
  <c r="K11" i="30"/>
  <c r="D24" i="17"/>
  <c r="H17" i="29"/>
  <c r="J17" i="98" s="1"/>
  <c r="I17" i="30"/>
  <c r="I13" i="98"/>
  <c r="I12" i="98"/>
  <c r="I12" i="99"/>
  <c r="I12" i="100"/>
  <c r="I12" i="30"/>
  <c r="I11" i="99"/>
  <c r="H13" i="98"/>
  <c r="M12" i="100"/>
  <c r="M12" i="99"/>
  <c r="M11" i="100"/>
  <c r="M11" i="99"/>
  <c r="M20" i="98"/>
  <c r="M20" i="99"/>
  <c r="K20" i="98"/>
  <c r="K20" i="100"/>
  <c r="K20" i="99"/>
  <c r="K23" i="100"/>
  <c r="K23" i="99"/>
  <c r="K23" i="98"/>
  <c r="P12" i="30" l="1"/>
  <c r="P11" i="99"/>
  <c r="P11" i="100"/>
  <c r="P11" i="98"/>
  <c r="P21" i="99"/>
  <c r="N15" i="29"/>
  <c r="P15" i="98" s="1"/>
  <c r="N20" i="29"/>
  <c r="P20" i="100" s="1"/>
  <c r="P12" i="98"/>
  <c r="P12" i="99"/>
  <c r="P12" i="100"/>
  <c r="K12" i="99"/>
  <c r="K12" i="100"/>
  <c r="K18" i="98"/>
  <c r="I13" i="29"/>
  <c r="H15" i="29"/>
  <c r="J15" i="99" s="1"/>
  <c r="G24" i="27"/>
  <c r="J13" i="98"/>
  <c r="J13" i="99"/>
  <c r="J13" i="100"/>
  <c r="J11" i="99"/>
  <c r="G16" i="29"/>
  <c r="I13" i="100"/>
  <c r="F21" i="29"/>
  <c r="H13" i="100"/>
  <c r="E11" i="29"/>
  <c r="F11" i="98"/>
  <c r="H24" i="14"/>
  <c r="F21" i="99"/>
  <c r="F21" i="100"/>
  <c r="F21" i="98"/>
  <c r="H10" i="100"/>
  <c r="H10" i="99"/>
  <c r="H10" i="98"/>
  <c r="D17" i="29"/>
  <c r="G22" i="29"/>
  <c r="L21" i="29"/>
  <c r="N21" i="100" s="1"/>
  <c r="H10" i="30"/>
  <c r="O23" i="30"/>
  <c r="D24" i="27"/>
  <c r="O18" i="29"/>
  <c r="H16" i="30"/>
  <c r="I14" i="29"/>
  <c r="M15" i="30"/>
  <c r="H16" i="99"/>
  <c r="K16" i="100"/>
  <c r="G38" i="49"/>
  <c r="G21" i="29"/>
  <c r="I21" i="98" s="1"/>
  <c r="L19" i="29"/>
  <c r="N19" i="100" s="1"/>
  <c r="G16" i="30"/>
  <c r="F22" i="30"/>
  <c r="B12" i="98"/>
  <c r="D20" i="29"/>
  <c r="H13" i="30"/>
  <c r="L12" i="99"/>
  <c r="F10" i="98"/>
  <c r="F10" i="100"/>
  <c r="N10" i="29"/>
  <c r="H22" i="29"/>
  <c r="Q21" i="30"/>
  <c r="F21" i="30"/>
  <c r="E13" i="29"/>
  <c r="G13" i="99" s="1"/>
  <c r="M16" i="100"/>
  <c r="K18" i="100"/>
  <c r="F15" i="30"/>
  <c r="G19" i="29"/>
  <c r="H20" i="29"/>
  <c r="J20" i="98" s="1"/>
  <c r="M22" i="29"/>
  <c r="O22" i="98" s="1"/>
  <c r="Q10" i="30"/>
  <c r="J18" i="30"/>
  <c r="E24" i="14"/>
  <c r="D24" i="26"/>
  <c r="M16" i="99"/>
  <c r="M14" i="100"/>
  <c r="G8" i="4"/>
  <c r="G14" i="4" s="1"/>
  <c r="G18" i="4" s="1"/>
  <c r="H24" i="16"/>
  <c r="F15" i="98"/>
  <c r="F15" i="100"/>
  <c r="M18" i="29"/>
  <c r="O16" i="30"/>
  <c r="N15" i="99"/>
  <c r="O14" i="100"/>
  <c r="J23" i="29"/>
  <c r="L23" i="99" s="1"/>
  <c r="N23" i="29"/>
  <c r="O27" i="95"/>
  <c r="O19" i="30"/>
  <c r="G23" i="30"/>
  <c r="D24" i="19"/>
  <c r="N16" i="29"/>
  <c r="P16" i="100" s="1"/>
  <c r="M14" i="98"/>
  <c r="O13" i="100"/>
  <c r="J21" i="29"/>
  <c r="L21" i="98" s="1"/>
  <c r="Q19" i="30"/>
  <c r="F13" i="42"/>
  <c r="F14" i="42" s="1"/>
  <c r="F23" i="42" s="1"/>
  <c r="F22" i="42" s="1"/>
  <c r="I15" i="29"/>
  <c r="K15" i="100" s="1"/>
  <c r="G14" i="30"/>
  <c r="Q15" i="98"/>
  <c r="Q15" i="99"/>
  <c r="J23" i="30"/>
  <c r="M17" i="30"/>
  <c r="F15" i="99"/>
  <c r="H14" i="29"/>
  <c r="J14" i="98" s="1"/>
  <c r="O25" i="30"/>
  <c r="E32" i="86"/>
  <c r="D32" i="86"/>
  <c r="G34" i="4"/>
  <c r="H11" i="100"/>
  <c r="H11" i="98"/>
  <c r="H11" i="99"/>
  <c r="K11" i="98"/>
  <c r="K11" i="100"/>
  <c r="K11" i="99"/>
  <c r="O17" i="99"/>
  <c r="G11" i="98"/>
  <c r="G11" i="99"/>
  <c r="G10" i="30"/>
  <c r="E10" i="29"/>
  <c r="H12" i="100"/>
  <c r="H12" i="99"/>
  <c r="L10" i="30"/>
  <c r="J10" i="29"/>
  <c r="G24" i="18"/>
  <c r="E18" i="29"/>
  <c r="G18" i="30"/>
  <c r="F22" i="98"/>
  <c r="F22" i="99"/>
  <c r="F16" i="30"/>
  <c r="D16" i="29"/>
  <c r="F16" i="100" s="1"/>
  <c r="K21" i="98"/>
  <c r="K21" i="100"/>
  <c r="L17" i="99"/>
  <c r="L17" i="98"/>
  <c r="N19" i="98"/>
  <c r="N19" i="99"/>
  <c r="B15" i="99"/>
  <c r="B15" i="98"/>
  <c r="B15" i="30"/>
  <c r="I17" i="100"/>
  <c r="I17" i="99"/>
  <c r="J16" i="30"/>
  <c r="H16" i="29"/>
  <c r="K17" i="30"/>
  <c r="I17" i="29"/>
  <c r="I24" i="20"/>
  <c r="P13" i="30"/>
  <c r="N13" i="29"/>
  <c r="Q13" i="30"/>
  <c r="O13" i="29"/>
  <c r="O17" i="98"/>
  <c r="I17" i="98"/>
  <c r="B15" i="100"/>
  <c r="L11" i="98"/>
  <c r="G16" i="99"/>
  <c r="G16" i="100"/>
  <c r="G23" i="99"/>
  <c r="G23" i="100"/>
  <c r="H23" i="30"/>
  <c r="F23" i="29"/>
  <c r="O22" i="29"/>
  <c r="Q21" i="99"/>
  <c r="J24" i="17"/>
  <c r="L17" i="100"/>
  <c r="H17" i="99"/>
  <c r="F22" i="29"/>
  <c r="H22" i="30"/>
  <c r="I16" i="100"/>
  <c r="I16" i="99"/>
  <c r="I16" i="98"/>
  <c r="E12" i="29"/>
  <c r="G12" i="30"/>
  <c r="E12" i="30" s="1"/>
  <c r="C12" i="30" s="1"/>
  <c r="M20" i="29"/>
  <c r="G13" i="98"/>
  <c r="I15" i="98"/>
  <c r="I15" i="99"/>
  <c r="O18" i="99"/>
  <c r="O18" i="100"/>
  <c r="O18" i="98"/>
  <c r="O27" i="96"/>
  <c r="H15" i="100"/>
  <c r="H15" i="99"/>
  <c r="O15" i="99"/>
  <c r="O15" i="98"/>
  <c r="O15" i="100"/>
  <c r="M15" i="100"/>
  <c r="M15" i="98"/>
  <c r="H17" i="100"/>
  <c r="E22" i="29"/>
  <c r="G22" i="30"/>
  <c r="L19" i="30"/>
  <c r="J19" i="29"/>
  <c r="H18" i="100"/>
  <c r="H18" i="99"/>
  <c r="H11" i="30"/>
  <c r="E11" i="30" s="1"/>
  <c r="C11" i="30" s="1"/>
  <c r="I24" i="26"/>
  <c r="N22" i="30"/>
  <c r="L22" i="29"/>
  <c r="P18" i="30"/>
  <c r="N18" i="29"/>
  <c r="Q18" i="99"/>
  <c r="Q18" i="100"/>
  <c r="Q18" i="98"/>
  <c r="G11" i="100"/>
  <c r="L13" i="100"/>
  <c r="L13" i="98"/>
  <c r="F13" i="30"/>
  <c r="D13" i="29"/>
  <c r="F13" i="100" s="1"/>
  <c r="G10" i="29"/>
  <c r="I24" i="28"/>
  <c r="I10" i="30"/>
  <c r="I25" i="30" s="1"/>
  <c r="K10" i="99"/>
  <c r="K10" i="100"/>
  <c r="K10" i="98"/>
  <c r="N14" i="99"/>
  <c r="N14" i="100"/>
  <c r="H12" i="98"/>
  <c r="D18" i="29"/>
  <c r="F18" i="100" s="1"/>
  <c r="H19" i="98"/>
  <c r="J22" i="99"/>
  <c r="Q12" i="100"/>
  <c r="Q12" i="98"/>
  <c r="K22" i="30"/>
  <c r="I22" i="29"/>
  <c r="Q23" i="30"/>
  <c r="O23" i="29"/>
  <c r="D23" i="29"/>
  <c r="F23" i="100" s="1"/>
  <c r="I21" i="100"/>
  <c r="I21" i="99"/>
  <c r="H14" i="100"/>
  <c r="H14" i="99"/>
  <c r="N14" i="98"/>
  <c r="O10" i="98"/>
  <c r="O10" i="100"/>
  <c r="L23" i="100"/>
  <c r="L23" i="98"/>
  <c r="K19" i="99"/>
  <c r="K19" i="98"/>
  <c r="H19" i="99"/>
  <c r="J17" i="99"/>
  <c r="J17" i="100"/>
  <c r="Q21" i="100"/>
  <c r="M18" i="98"/>
  <c r="M18" i="100"/>
  <c r="M18" i="99"/>
  <c r="L11" i="100"/>
  <c r="I20" i="99"/>
  <c r="I20" i="98"/>
  <c r="I20" i="100"/>
  <c r="J21" i="30"/>
  <c r="H21" i="29"/>
  <c r="P21" i="29" s="1"/>
  <c r="K21" i="30"/>
  <c r="L20" i="30"/>
  <c r="J20" i="29"/>
  <c r="N18" i="30"/>
  <c r="L18" i="29"/>
  <c r="P22" i="30"/>
  <c r="N22" i="29"/>
  <c r="N21" i="98"/>
  <c r="N21" i="99"/>
  <c r="B13" i="99"/>
  <c r="B13" i="30"/>
  <c r="B13" i="100"/>
  <c r="B21" i="30"/>
  <c r="B21" i="98"/>
  <c r="E15" i="29"/>
  <c r="G15" i="30"/>
  <c r="N13" i="30"/>
  <c r="L13" i="29"/>
  <c r="P14" i="30"/>
  <c r="N14" i="29"/>
  <c r="Q14" i="30"/>
  <c r="O14" i="29"/>
  <c r="M15" i="99"/>
  <c r="I15" i="100"/>
  <c r="N23" i="99"/>
  <c r="N23" i="98"/>
  <c r="J15" i="29"/>
  <c r="L15" i="30"/>
  <c r="B11" i="99"/>
  <c r="F24" i="15"/>
  <c r="I18" i="100"/>
  <c r="J19" i="99"/>
  <c r="P21" i="100"/>
  <c r="O22" i="99"/>
  <c r="O22" i="100"/>
  <c r="L16" i="99"/>
  <c r="L16" i="98"/>
  <c r="P17" i="100"/>
  <c r="P17" i="98"/>
  <c r="P17" i="99"/>
  <c r="M21" i="29"/>
  <c r="N19" i="29"/>
  <c r="D12" i="29"/>
  <c r="F12" i="100" s="1"/>
  <c r="L14" i="30"/>
  <c r="J14" i="29"/>
  <c r="G14" i="98"/>
  <c r="M17" i="99"/>
  <c r="G14" i="100"/>
  <c r="N12" i="100"/>
  <c r="N12" i="98"/>
  <c r="G24" i="93"/>
  <c r="L10" i="29"/>
  <c r="N10" i="30"/>
  <c r="Q10" i="99"/>
  <c r="Q10" i="100"/>
  <c r="K21" i="29"/>
  <c r="O27" i="97"/>
  <c r="B11" i="30"/>
  <c r="Q16" i="99"/>
  <c r="Q16" i="98"/>
  <c r="Q16" i="100"/>
  <c r="J18" i="29"/>
  <c r="L18" i="30"/>
  <c r="O16" i="100"/>
  <c r="O16" i="98"/>
  <c r="M13" i="99"/>
  <c r="M13" i="98"/>
  <c r="G17" i="100"/>
  <c r="G17" i="99"/>
  <c r="F20" i="99"/>
  <c r="P20" i="98"/>
  <c r="F10" i="99"/>
  <c r="F10" i="30"/>
  <c r="L11" i="29"/>
  <c r="F11" i="99"/>
  <c r="F19" i="30"/>
  <c r="D19" i="29"/>
  <c r="F19" i="100" s="1"/>
  <c r="L17" i="29"/>
  <c r="P17" i="29" s="1"/>
  <c r="B10" i="100"/>
  <c r="B10" i="99"/>
  <c r="M23" i="30"/>
  <c r="M25" i="30" s="1"/>
  <c r="K23" i="29"/>
  <c r="O14" i="98"/>
  <c r="B11" i="98"/>
  <c r="F20" i="29"/>
  <c r="H20" i="30"/>
  <c r="Q19" i="99"/>
  <c r="Q19" i="98"/>
  <c r="N16" i="100"/>
  <c r="N16" i="98"/>
  <c r="N16" i="99"/>
  <c r="J19" i="30"/>
  <c r="O16" i="99"/>
  <c r="P17" i="30"/>
  <c r="P21" i="30"/>
  <c r="O17" i="29"/>
  <c r="J22" i="29"/>
  <c r="L20" i="29"/>
  <c r="K10" i="30"/>
  <c r="B16" i="98"/>
  <c r="D14" i="29"/>
  <c r="F14" i="100" s="1"/>
  <c r="B16" i="99"/>
  <c r="G14" i="29"/>
  <c r="N15" i="98"/>
  <c r="P15" i="100" l="1"/>
  <c r="P20" i="99"/>
  <c r="P15" i="99"/>
  <c r="L21" i="100"/>
  <c r="L21" i="99"/>
  <c r="K15" i="98"/>
  <c r="K15" i="99"/>
  <c r="K13" i="98"/>
  <c r="K13" i="99"/>
  <c r="K13" i="100"/>
  <c r="J15" i="98"/>
  <c r="J15" i="100"/>
  <c r="H21" i="100"/>
  <c r="H21" i="99"/>
  <c r="H21" i="98"/>
  <c r="G13" i="100"/>
  <c r="I22" i="100"/>
  <c r="I22" i="98"/>
  <c r="I22" i="99"/>
  <c r="I19" i="99"/>
  <c r="I19" i="100"/>
  <c r="I19" i="98"/>
  <c r="J22" i="100"/>
  <c r="J22" i="98"/>
  <c r="K14" i="100"/>
  <c r="K14" i="98"/>
  <c r="K14" i="99"/>
  <c r="F17" i="100"/>
  <c r="F25" i="100" s="1"/>
  <c r="F17" i="99"/>
  <c r="F17" i="98"/>
  <c r="P10" i="98"/>
  <c r="P10" i="99"/>
  <c r="P10" i="100"/>
  <c r="P16" i="98"/>
  <c r="K27" i="29"/>
  <c r="P16" i="99"/>
  <c r="J20" i="99"/>
  <c r="J20" i="100"/>
  <c r="P23" i="100"/>
  <c r="P23" i="99"/>
  <c r="P23" i="98"/>
  <c r="F20" i="100"/>
  <c r="F20" i="98"/>
  <c r="E20" i="30"/>
  <c r="J14" i="99"/>
  <c r="J14" i="100"/>
  <c r="B25" i="99"/>
  <c r="B25" i="98"/>
  <c r="E14" i="30"/>
  <c r="D14" i="30" s="1"/>
  <c r="E17" i="30"/>
  <c r="C17" i="30" s="1"/>
  <c r="P25" i="30"/>
  <c r="L25" i="30"/>
  <c r="E23" i="30"/>
  <c r="D23" i="30" s="1"/>
  <c r="B25" i="30"/>
  <c r="J25" i="30"/>
  <c r="E18" i="30"/>
  <c r="C18" i="30" s="1"/>
  <c r="Q25" i="30"/>
  <c r="E15" i="30"/>
  <c r="C15" i="30" s="1"/>
  <c r="E19" i="30"/>
  <c r="D19" i="30" s="1"/>
  <c r="E21" i="30"/>
  <c r="C21" i="30" s="1"/>
  <c r="F18" i="99"/>
  <c r="F18" i="98"/>
  <c r="P18" i="29"/>
  <c r="N25" i="30"/>
  <c r="Q17" i="99"/>
  <c r="Q17" i="100"/>
  <c r="Q17" i="98"/>
  <c r="I14" i="98"/>
  <c r="I14" i="100"/>
  <c r="I14" i="99"/>
  <c r="D27" i="29"/>
  <c r="P12" i="29"/>
  <c r="F12" i="98"/>
  <c r="F12" i="99"/>
  <c r="L15" i="99"/>
  <c r="L15" i="98"/>
  <c r="L15" i="100"/>
  <c r="L20" i="99"/>
  <c r="L20" i="98"/>
  <c r="L20" i="100"/>
  <c r="Q23" i="99"/>
  <c r="Q23" i="100"/>
  <c r="Q23" i="98"/>
  <c r="I10" i="99"/>
  <c r="I10" i="98"/>
  <c r="G27" i="29"/>
  <c r="I10" i="100"/>
  <c r="H22" i="100"/>
  <c r="H22" i="99"/>
  <c r="H22" i="98"/>
  <c r="P16" i="29"/>
  <c r="F16" i="99"/>
  <c r="F16" i="98"/>
  <c r="F19" i="99"/>
  <c r="P19" i="29"/>
  <c r="F19" i="98"/>
  <c r="L18" i="100"/>
  <c r="L18" i="99"/>
  <c r="L18" i="98"/>
  <c r="P19" i="99"/>
  <c r="P19" i="98"/>
  <c r="P19" i="100"/>
  <c r="N13" i="100"/>
  <c r="N13" i="98"/>
  <c r="N13" i="99"/>
  <c r="F13" i="98"/>
  <c r="F13" i="99"/>
  <c r="P13" i="29"/>
  <c r="P18" i="98"/>
  <c r="P18" i="99"/>
  <c r="P18" i="100"/>
  <c r="G12" i="99"/>
  <c r="G12" i="98"/>
  <c r="G12" i="100"/>
  <c r="E12" i="100" s="1"/>
  <c r="C12" i="100" s="1"/>
  <c r="K17" i="100"/>
  <c r="K17" i="99"/>
  <c r="K17" i="98"/>
  <c r="I27" i="29"/>
  <c r="E16" i="30"/>
  <c r="C16" i="30" s="1"/>
  <c r="L10" i="100"/>
  <c r="L10" i="98"/>
  <c r="J27" i="29"/>
  <c r="L10" i="99"/>
  <c r="M23" i="98"/>
  <c r="M23" i="99"/>
  <c r="M23" i="100"/>
  <c r="K22" i="98"/>
  <c r="K22" i="100"/>
  <c r="K22" i="99"/>
  <c r="N22" i="98"/>
  <c r="N22" i="99"/>
  <c r="N22" i="100"/>
  <c r="K25" i="30"/>
  <c r="G15" i="100"/>
  <c r="G15" i="98"/>
  <c r="G15" i="99"/>
  <c r="P15" i="29"/>
  <c r="N20" i="100"/>
  <c r="N20" i="98"/>
  <c r="N20" i="99"/>
  <c r="Q14" i="100"/>
  <c r="Q14" i="99"/>
  <c r="Q14" i="98"/>
  <c r="E13" i="30"/>
  <c r="C13" i="30" s="1"/>
  <c r="L19" i="100"/>
  <c r="L19" i="98"/>
  <c r="L19" i="99"/>
  <c r="J16" i="98"/>
  <c r="J16" i="99"/>
  <c r="J16" i="100"/>
  <c r="E16" i="100" s="1"/>
  <c r="C16" i="100" s="1"/>
  <c r="P22" i="100"/>
  <c r="P22" i="99"/>
  <c r="P22" i="98"/>
  <c r="H27" i="29"/>
  <c r="E22" i="30"/>
  <c r="Q13" i="100"/>
  <c r="Q13" i="98"/>
  <c r="Q13" i="99"/>
  <c r="O27" i="29"/>
  <c r="P22" i="29"/>
  <c r="B25" i="100"/>
  <c r="N11" i="100"/>
  <c r="E11" i="100" s="1"/>
  <c r="C11" i="100" s="1"/>
  <c r="N11" i="99"/>
  <c r="E11" i="99" s="1"/>
  <c r="C11" i="99" s="1"/>
  <c r="N11" i="98"/>
  <c r="E11" i="98" s="1"/>
  <c r="C11" i="98" s="1"/>
  <c r="L27" i="29"/>
  <c r="N10" i="99"/>
  <c r="N10" i="100"/>
  <c r="N10" i="98"/>
  <c r="G22" i="100"/>
  <c r="G22" i="98"/>
  <c r="G22" i="99"/>
  <c r="G10" i="100"/>
  <c r="P10" i="29"/>
  <c r="G10" i="99"/>
  <c r="G10" i="98"/>
  <c r="E27" i="29"/>
  <c r="L22" i="99"/>
  <c r="L22" i="98"/>
  <c r="L22" i="100"/>
  <c r="H20" i="98"/>
  <c r="H20" i="99"/>
  <c r="P20" i="29"/>
  <c r="H20" i="100"/>
  <c r="N17" i="100"/>
  <c r="N17" i="98"/>
  <c r="N17" i="99"/>
  <c r="E10" i="30"/>
  <c r="C10" i="30" s="1"/>
  <c r="F25" i="30"/>
  <c r="L14" i="100"/>
  <c r="L14" i="99"/>
  <c r="L14" i="98"/>
  <c r="N18" i="99"/>
  <c r="N18" i="98"/>
  <c r="N18" i="100"/>
  <c r="P11" i="29"/>
  <c r="H25" i="30"/>
  <c r="O20" i="100"/>
  <c r="O20" i="98"/>
  <c r="O20" i="99"/>
  <c r="Q22" i="99"/>
  <c r="Q22" i="98"/>
  <c r="Q22" i="100"/>
  <c r="N27" i="29"/>
  <c r="P13" i="98"/>
  <c r="P13" i="99"/>
  <c r="P13" i="100"/>
  <c r="G25" i="30"/>
  <c r="F27" i="29"/>
  <c r="F14" i="98"/>
  <c r="F14" i="99"/>
  <c r="P14" i="29"/>
  <c r="O21" i="99"/>
  <c r="O21" i="100"/>
  <c r="O21" i="98"/>
  <c r="J21" i="98"/>
  <c r="J21" i="99"/>
  <c r="J21" i="100"/>
  <c r="M21" i="100"/>
  <c r="M21" i="99"/>
  <c r="M21" i="98"/>
  <c r="M25" i="98" s="1"/>
  <c r="P14" i="98"/>
  <c r="P14" i="100"/>
  <c r="P14" i="99"/>
  <c r="M27" i="29"/>
  <c r="F23" i="99"/>
  <c r="F23" i="98"/>
  <c r="P23" i="29"/>
  <c r="H23" i="99"/>
  <c r="H23" i="100"/>
  <c r="H23" i="98"/>
  <c r="G18" i="100"/>
  <c r="G18" i="99"/>
  <c r="G18" i="98"/>
  <c r="O25" i="99" l="1"/>
  <c r="E19" i="99"/>
  <c r="D19" i="99" s="1"/>
  <c r="E15" i="100"/>
  <c r="C15" i="100" s="1"/>
  <c r="E13" i="100"/>
  <c r="C13" i="100" s="1"/>
  <c r="E14" i="100"/>
  <c r="D14" i="100" s="1"/>
  <c r="E17" i="100"/>
  <c r="C17" i="100" s="1"/>
  <c r="K25" i="100"/>
  <c r="I25" i="100"/>
  <c r="E23" i="100"/>
  <c r="D23" i="100" s="1"/>
  <c r="M25" i="100"/>
  <c r="E19" i="100"/>
  <c r="D19" i="100" s="1"/>
  <c r="C25" i="30"/>
  <c r="D25" i="30"/>
  <c r="E21" i="100"/>
  <c r="C21" i="100" s="1"/>
  <c r="E18" i="100"/>
  <c r="C18" i="100" s="1"/>
  <c r="N25" i="100"/>
  <c r="E20" i="100"/>
  <c r="O25" i="100"/>
  <c r="E22" i="100"/>
  <c r="E10" i="100"/>
  <c r="C10" i="100" s="1"/>
  <c r="E17" i="98"/>
  <c r="C17" i="98" s="1"/>
  <c r="P25" i="98"/>
  <c r="L25" i="98"/>
  <c r="E19" i="98"/>
  <c r="D19" i="98" s="1"/>
  <c r="O25" i="98"/>
  <c r="Q25" i="100"/>
  <c r="J25" i="99"/>
  <c r="Q25" i="99"/>
  <c r="H25" i="99"/>
  <c r="E22" i="99"/>
  <c r="E21" i="99"/>
  <c r="C21" i="99" s="1"/>
  <c r="E17" i="99"/>
  <c r="C17" i="99" s="1"/>
  <c r="K25" i="99"/>
  <c r="I25" i="99"/>
  <c r="N25" i="99"/>
  <c r="M25" i="99"/>
  <c r="E20" i="99"/>
  <c r="E22" i="98"/>
  <c r="E16" i="98"/>
  <c r="C16" i="98" s="1"/>
  <c r="E15" i="98"/>
  <c r="C15" i="98" s="1"/>
  <c r="E20" i="98"/>
  <c r="E25" i="30"/>
  <c r="E37" i="30" s="1"/>
  <c r="P27" i="29"/>
  <c r="E14" i="99"/>
  <c r="D14" i="99" s="1"/>
  <c r="E23" i="99"/>
  <c r="D23" i="99" s="1"/>
  <c r="E10" i="99"/>
  <c r="C10" i="99" s="1"/>
  <c r="F25" i="99"/>
  <c r="P25" i="100"/>
  <c r="G25" i="98"/>
  <c r="E10" i="98"/>
  <c r="C10" i="98" s="1"/>
  <c r="E15" i="99"/>
  <c r="C15" i="99" s="1"/>
  <c r="E12" i="99"/>
  <c r="C12" i="99" s="1"/>
  <c r="E18" i="99"/>
  <c r="C18" i="99" s="1"/>
  <c r="P25" i="99"/>
  <c r="G25" i="99"/>
  <c r="N25" i="98"/>
  <c r="L25" i="99"/>
  <c r="E13" i="99"/>
  <c r="C13" i="99" s="1"/>
  <c r="F25" i="98"/>
  <c r="E12" i="98"/>
  <c r="C12" i="98" s="1"/>
  <c r="E13" i="98"/>
  <c r="C13" i="98" s="1"/>
  <c r="J25" i="100"/>
  <c r="L25" i="100"/>
  <c r="E16" i="99"/>
  <c r="C16" i="99" s="1"/>
  <c r="K25" i="98"/>
  <c r="E23" i="98"/>
  <c r="D23" i="98" s="1"/>
  <c r="H25" i="100"/>
  <c r="G25" i="100"/>
  <c r="E21" i="98"/>
  <c r="C21" i="98" s="1"/>
  <c r="I25" i="98"/>
  <c r="J25" i="98"/>
  <c r="E14" i="98"/>
  <c r="D14" i="98" s="1"/>
  <c r="H25" i="98"/>
  <c r="Q25" i="98"/>
  <c r="E18" i="98"/>
  <c r="C18" i="98" s="1"/>
  <c r="C25" i="98" l="1"/>
  <c r="C25" i="99"/>
  <c r="D25" i="99"/>
  <c r="D25" i="98"/>
  <c r="C25" i="100"/>
  <c r="D25" i="100"/>
  <c r="E25" i="100"/>
  <c r="E37" i="100" s="1"/>
  <c r="E25" i="98"/>
  <c r="E37" i="98" s="1"/>
  <c r="E25" i="99"/>
  <c r="E37" i="99" s="1"/>
  <c r="A3" i="84"/>
</calcChain>
</file>

<file path=xl/sharedStrings.xml><?xml version="1.0" encoding="utf-8"?>
<sst xmlns="http://schemas.openxmlformats.org/spreadsheetml/2006/main" count="1982" uniqueCount="483">
  <si>
    <t>หมายเหตุ   ประกอบงบแสดงฐานะการเงิน</t>
  </si>
  <si>
    <t>เงินสด  เงินฝากธนาคารและเงินฝากคลัง  (หมายเหตุ  2)</t>
  </si>
  <si>
    <t>เงินสด</t>
  </si>
  <si>
    <t>เงินฝากธนาคาร</t>
  </si>
  <si>
    <t xml:space="preserve"> -  ออมสิน  ประเภทออมทรัพย์</t>
  </si>
  <si>
    <t xml:space="preserve"> -  ธกส.  ประเภทออมทรัพย์</t>
  </si>
  <si>
    <t xml:space="preserve"> -  ธกส.  ประเภทประจำ</t>
  </si>
  <si>
    <t>-</t>
  </si>
  <si>
    <t>เงินประกันสัญญา</t>
  </si>
  <si>
    <t>รวม</t>
  </si>
  <si>
    <t>สำนักงานเทศบาลตำบลท่ายาง</t>
  </si>
  <si>
    <t>งบเงินสะสม</t>
  </si>
  <si>
    <t>บวก</t>
  </si>
  <si>
    <t>รับจริงสูงกว่าจ่ายจริง</t>
  </si>
  <si>
    <t>หัก</t>
  </si>
  <si>
    <t>1.  เงินฝาก  ก.ส.ท.</t>
  </si>
  <si>
    <t>2.  ลูกหนี้ค่าภาษี</t>
  </si>
  <si>
    <t>3.  เงินสะสมที่สามารถนำไปใช้ได้</t>
  </si>
  <si>
    <t>งบแสดงฐานะการเงิน</t>
  </si>
  <si>
    <t>เงินฝาก  -  เงินทุนส่งเสริมกิจการเทศบาล  (ก.ส.ท.)</t>
  </si>
  <si>
    <t xml:space="preserve">                                                                                                        </t>
  </si>
  <si>
    <t>รายการ</t>
  </si>
  <si>
    <t>ประมาณการ</t>
  </si>
  <si>
    <t>งบกลาง</t>
  </si>
  <si>
    <t>รายจ่าย</t>
  </si>
  <si>
    <t>ค่าตอบแทน</t>
  </si>
  <si>
    <t>ค่าใช้สอย</t>
  </si>
  <si>
    <t>ค่าวัสดุ</t>
  </si>
  <si>
    <t>ค่าสาธารณูปโภค</t>
  </si>
  <si>
    <t>เงินอุดหนุน</t>
  </si>
  <si>
    <t>เทศบาลตำบลท่ายาง</t>
  </si>
  <si>
    <t>การพาณิชย์</t>
  </si>
  <si>
    <t>รายรับ</t>
  </si>
  <si>
    <t>ราคาทรัพย์สิน</t>
  </si>
  <si>
    <t>ชื่อ</t>
  </si>
  <si>
    <t>จำนวนเงิน</t>
  </si>
  <si>
    <t>ก. อสังหาริมทรัพย์</t>
  </si>
  <si>
    <t xml:space="preserve">     1. ที่ดิน</t>
  </si>
  <si>
    <t>ข. สังหาริมทรัพย์</t>
  </si>
  <si>
    <t xml:space="preserve">    2. เครื่องมือเครื่องใช้และอุปกรณ์</t>
  </si>
  <si>
    <t>ก. รายได้เทศบาล</t>
  </si>
  <si>
    <t>จ่ายขาดเงินสะสม</t>
  </si>
  <si>
    <t>คงเหลือ</t>
  </si>
  <si>
    <t>หมายเหตุ</t>
  </si>
  <si>
    <t>ค่าครุภัณฑ์</t>
  </si>
  <si>
    <t>ค่าที่ดินและสิ่งก่อสร้าง</t>
  </si>
  <si>
    <t>ยืมเงินสะสม</t>
  </si>
  <si>
    <t>เงินฝากคลังจังหวัด (อำเภอ) ทุ่งสง</t>
  </si>
  <si>
    <t>งานเทศกิจ</t>
  </si>
  <si>
    <t>รายจ่ายอื่น</t>
  </si>
  <si>
    <t>งานไฟฟ้าถนน</t>
  </si>
  <si>
    <t>งานสวนสาธารณะ</t>
  </si>
  <si>
    <t xml:space="preserve">     2. อาคาร</t>
  </si>
  <si>
    <t>ส่งใช้เงินยืมเงินสะสม</t>
  </si>
  <si>
    <t>สาธารณสุข</t>
  </si>
  <si>
    <t>23755-6</t>
  </si>
  <si>
    <t>28821-4</t>
  </si>
  <si>
    <t>01496-8</t>
  </si>
  <si>
    <t xml:space="preserve"> -  กรุงไทย ประเภทกระแสรายวัน</t>
  </si>
  <si>
    <t>เงินฝากคลังจังหวัด</t>
  </si>
  <si>
    <t>เงินสะสม  1  ตุลาคม  2545</t>
  </si>
  <si>
    <t xml:space="preserve">        หมายเหตุ  8</t>
  </si>
  <si>
    <t>สังคมสงเคราะห์</t>
  </si>
  <si>
    <t>งานศึกษาไม่กำหนดระดับ</t>
  </si>
  <si>
    <t>รับคืนเงินสะสม (ค่าใช้สอย)</t>
  </si>
  <si>
    <t xml:space="preserve"> รับจริงสูงกว่าจ่ายจริง = รายรับทั้งสิ้น - ค่าใช้จ่าย </t>
  </si>
  <si>
    <t xml:space="preserve">                               = 7,101,002.97 - 5,542,598.19</t>
  </si>
  <si>
    <t xml:space="preserve">                               = 1,558,404.78</t>
  </si>
  <si>
    <t>ณ  วันที่  30  พฤษภาคม  2546</t>
  </si>
  <si>
    <t>เงินสะสม  30  พฤษภาคม   2546</t>
  </si>
  <si>
    <t>เงินสะสม  30  พฤษภาคม  2546  ประกอบด้วย</t>
  </si>
  <si>
    <t>การศึกษา</t>
  </si>
  <si>
    <t>งานบริหารทั่วไปเกี่ยวกับการศึกษา</t>
  </si>
  <si>
    <t xml:space="preserve">          ก. ในการดับเพลิง</t>
  </si>
  <si>
    <t xml:space="preserve">          ข. ในการรักษาความสะอาด</t>
  </si>
  <si>
    <t xml:space="preserve">          ค. ในการประชาสัมพันธ์</t>
  </si>
  <si>
    <t>เงินทุนเงินสำรองเงินสะสม</t>
  </si>
  <si>
    <t>งานกำจัดขยะมูลฝอยและสิ่งปฏิกูล</t>
  </si>
  <si>
    <t>เคหะและชุมชน</t>
  </si>
  <si>
    <t>การรักษาความสงบภายใน</t>
  </si>
  <si>
    <t>บริหารงานทั่วไป</t>
  </si>
  <si>
    <t xml:space="preserve">     4. อาคารดับเพลิง</t>
  </si>
  <si>
    <t xml:space="preserve">     3. ตลาดสดเทศบาล</t>
  </si>
  <si>
    <t xml:space="preserve">     5. โรงเก็บรถดับเพลิง</t>
  </si>
  <si>
    <t xml:space="preserve">     6. เตาเผาขยะ</t>
  </si>
  <si>
    <t xml:space="preserve">     7. ลานเอนกประสงค์ 100 ปีสมเด็จย่า</t>
  </si>
  <si>
    <t xml:space="preserve">     8. ป้ายเขตเทศบาล</t>
  </si>
  <si>
    <t xml:space="preserve">     9. รั้วพร้อมป้ายสำนักงานและเสาธง</t>
  </si>
  <si>
    <t xml:space="preserve">   10. โรงจอดรถ</t>
  </si>
  <si>
    <t xml:space="preserve">    1. ครุภัณฑ์ยานพาหนะและขนส่ง</t>
  </si>
  <si>
    <t xml:space="preserve">          ง.  อื่นๆ</t>
  </si>
  <si>
    <t xml:space="preserve">    3. ครุภัณฑ์สำนักงาน</t>
  </si>
  <si>
    <t xml:space="preserve">    4. ครุภัณฑ์สำรวจ</t>
  </si>
  <si>
    <t>ข. เงินกู้ ก.ส.ท.</t>
  </si>
  <si>
    <t>ค. รับจากกรมการปกครอง</t>
  </si>
  <si>
    <t>ง. เงินที่มีผู้อุทิศให้</t>
  </si>
  <si>
    <t>จ. รับจากกรมปศุสัตว์</t>
  </si>
  <si>
    <t>รหัสบัญชี</t>
  </si>
  <si>
    <t>เดบิท</t>
  </si>
  <si>
    <t>เครดิต</t>
  </si>
  <si>
    <t>เงินฝากธนาคาร  ประเภทกระแสรายวัน</t>
  </si>
  <si>
    <t>เงินฝากธนาคาร  ประเภทออมทรัพย์</t>
  </si>
  <si>
    <t>เงินฝากธนาคาร  ประเภทประจำ</t>
  </si>
  <si>
    <t>ลูกหนี้ภาษีบำรุงท้องที่</t>
  </si>
  <si>
    <t>เงินสะสม</t>
  </si>
  <si>
    <t>เงินฝากกองทุนส่งเสริมกิจการเทศบาล</t>
  </si>
  <si>
    <t>ลูกหนี้ภาษีโรงเรือนและที่ดิน</t>
  </si>
  <si>
    <t>งานบริหารทั่วไปเกี่ยวกับสาธารณสุข</t>
  </si>
  <si>
    <t>งานกีฬาและนันทนาการ</t>
  </si>
  <si>
    <t xml:space="preserve"> -  ออมสิน  ประเภทประจำ</t>
  </si>
  <si>
    <t>ปลัดเทศบาล</t>
  </si>
  <si>
    <t>นายกเทศมนตรีตำบลท่ายาง</t>
  </si>
  <si>
    <t xml:space="preserve">    5. ครุภัณฑ์ก่อสร้าง</t>
  </si>
  <si>
    <t>กระดาษทำการประกอบงบทรัพย์สิน</t>
  </si>
  <si>
    <t>เพิ่มขึ้น</t>
  </si>
  <si>
    <t>จำหน่าย</t>
  </si>
  <si>
    <t>กระดาษทำการประกอบที่มาของทรัพย์สินของงบทรัพย์สิน</t>
  </si>
  <si>
    <t>รายละเอียดทรัพย์สินที่เพิ่มขึ้น</t>
  </si>
  <si>
    <t>ลำดับ</t>
  </si>
  <si>
    <t>ประเภท</t>
  </si>
  <si>
    <t>จ่ายจาก</t>
  </si>
  <si>
    <t>จำนวน</t>
  </si>
  <si>
    <t>เลขที่ฎีกา</t>
  </si>
  <si>
    <t>วันที่ตามฏีกา</t>
  </si>
  <si>
    <t>ลูกหนี้เงินยืมเงินสะสม</t>
  </si>
  <si>
    <t>ทรัพย์สินเกิดจากเงินกู้ก.ส.ท.-อาคารสำนักงาน</t>
  </si>
  <si>
    <t>เจ้าหนี้เงินกู้-เงินกู้ ก.ส.ท.</t>
  </si>
  <si>
    <t>เงินเดือน (ฝ่ายการเมือง)</t>
  </si>
  <si>
    <t>เงินเดือน (ฝ่ายประจำ)</t>
  </si>
  <si>
    <t>เงินทุนสำรองเงินสะสม</t>
  </si>
  <si>
    <t>......................................................</t>
  </si>
  <si>
    <t>..................................................</t>
  </si>
  <si>
    <t>รายงานรายจ่ายในการดำเนินงานที่จ่ายจากเงินรายรับตามแผนงานบริหารทั่วไป</t>
  </si>
  <si>
    <t>งานบำบัดน้ำเสีย</t>
  </si>
  <si>
    <t>งานบริหารทั่วไปเกี่ยวกับเคหะและชุมชน</t>
  </si>
  <si>
    <t>รวมทั้งสิ้น</t>
  </si>
  <si>
    <t>เงินต้นค้างชำระ</t>
  </si>
  <si>
    <t>ปีที่สิ้นสุดสัญญา</t>
  </si>
  <si>
    <t>เงินทุนส่งเสริมกิจการเทศบาล</t>
  </si>
  <si>
    <t>703/26/2553</t>
  </si>
  <si>
    <t>รายงานรายจ่ายในการดำเนินงานที่จ่ายจากเงินรายรับตามแผนงานงบกลาง</t>
  </si>
  <si>
    <t xml:space="preserve">    6. ครุภัณฑ์โรงฆ่าสัตว์</t>
  </si>
  <si>
    <t xml:space="preserve">    8. ครุภัณฑ์อื่นๆ</t>
  </si>
  <si>
    <t>เทศบาลตำบลท่ายาง  อำเภอทุ่งใหญ่ จังหวัดนครศรีธรรมราช</t>
  </si>
  <si>
    <t>รายละเอียดลูกหนี้ค่าบริการทำความสะอาดตลาดสดเทศบาล</t>
  </si>
  <si>
    <t xml:space="preserve">ลำดับที่ </t>
  </si>
  <si>
    <t>ชื่อ - สกุล</t>
  </si>
  <si>
    <t>จำนวนเงิน/เดือน</t>
  </si>
  <si>
    <t>รวมเป็นเงินทั้งสิ้น</t>
  </si>
  <si>
    <t>นายอภิชา  กิจบาลจ่าย</t>
  </si>
  <si>
    <t>ปีงบประมาณ</t>
  </si>
  <si>
    <t>ต.ค. 53 - พ.ย. 53</t>
  </si>
  <si>
    <t xml:space="preserve">    7. ครุภัณฑ์งานบ้านงานครัว</t>
  </si>
  <si>
    <t>ลูกหนี้ภาษีบำรุงป้าย</t>
  </si>
  <si>
    <t>ผู้อำนวยการกองคลัง</t>
  </si>
  <si>
    <t xml:space="preserve">   11. ลานกีฬา</t>
  </si>
  <si>
    <t xml:space="preserve">    9. ครุภัณฑ์คอมพิวเตอร์</t>
  </si>
  <si>
    <t xml:space="preserve">    10. ครุภัณฑ์โฆษณาและสื่อสาร</t>
  </si>
  <si>
    <t xml:space="preserve">    11. ครุภัณฑ์ไฟฟ้าและวิทยุ</t>
  </si>
  <si>
    <t>วันที่ได้มา</t>
  </si>
  <si>
    <t xml:space="preserve"> -  กรุงไทย ประเภทออมทรัพย์</t>
  </si>
  <si>
    <t>เลขที่</t>
  </si>
  <si>
    <t>งบทดลอง  (ก่อนปิดบัญชี)</t>
  </si>
  <si>
    <t>งบทดลอง  (หลังปิดบัญชี)</t>
  </si>
  <si>
    <t>ค่าใช้จ่ายจากการจัดเก็บภาษีบำรุงท้องที่ 5%</t>
  </si>
  <si>
    <t>ภาษีหัก ณ ที่จ่าย</t>
  </si>
  <si>
    <t>รายรับจริงสูงกว่ารายจ่ายจริง</t>
  </si>
  <si>
    <r>
      <t>หัก</t>
    </r>
    <r>
      <rPr>
        <sz val="16"/>
        <rFont val="TH SarabunPSK"/>
        <family val="2"/>
      </rPr>
      <t xml:space="preserve">  25% ของรายรับจริงสูงกว่ารายจ่ายจริง </t>
    </r>
  </si>
  <si>
    <t xml:space="preserve">        (เงินทุนสำรองเงินสะสม)</t>
  </si>
  <si>
    <t>รายรับจริงสูงกว่ารายจ่ายจริงหลังหักเงินทุนสำรองเงินสะสม</t>
  </si>
  <si>
    <t>ปรับปรุงรายการชำระหนี้เงินกู้ กสท.</t>
  </si>
  <si>
    <t>5.  เงินสะสมที่สามารถนำไปใช้ได้</t>
  </si>
  <si>
    <t>รายได้เทศบาล</t>
  </si>
  <si>
    <t>ครุภัณฑ์สำนักงาน</t>
  </si>
  <si>
    <t>ครุภัณฑ์คอมพิวเตอร์</t>
  </si>
  <si>
    <t>(นางสาวปวีณา พัฒนะจำรูญ)</t>
  </si>
  <si>
    <t>(นายชัยธิศักดิ์ อำลอย)</t>
  </si>
  <si>
    <t>05-504-001496-5</t>
  </si>
  <si>
    <t>30-000-005814-3</t>
  </si>
  <si>
    <t>615-2-23755-6</t>
  </si>
  <si>
    <t>615-4-01351-2</t>
  </si>
  <si>
    <t>981-6-50858-3</t>
  </si>
  <si>
    <t xml:space="preserve">   12. อาคารจอดรถ (สำนักงานใหม่)</t>
  </si>
  <si>
    <t xml:space="preserve">   13. รั้วสถานที่ทิ้งขยะเทศบาล</t>
  </si>
  <si>
    <t xml:space="preserve">   14. ป้าย</t>
  </si>
  <si>
    <t>ประเภททรัพย์สิน</t>
  </si>
  <si>
    <t xml:space="preserve"> ปรับปรุง</t>
  </si>
  <si>
    <t>ปรับปรุง</t>
  </si>
  <si>
    <t>ลูกหนี้เงินยืม</t>
  </si>
  <si>
    <t>เจ้าหนี้เงินสะสม</t>
  </si>
  <si>
    <t>ลูกหนี้เงินสะสม</t>
  </si>
  <si>
    <t>ลูกหนี้รายได้อื่นๆ</t>
  </si>
  <si>
    <t>ลูกหนี้ภาษีป้าย</t>
  </si>
  <si>
    <t>(นายนพดล กรดเสือ)</t>
  </si>
  <si>
    <t>หมายเหตุประกอบงบแสดงฐานะการเงิน</t>
  </si>
  <si>
    <t>หมายเหตุ 3  เงินสดและเงินฝากธนาคาร</t>
  </si>
  <si>
    <t>โครงการ</t>
  </si>
  <si>
    <t>ประเภทลูกหนี้</t>
  </si>
  <si>
    <t>ประจำปี</t>
  </si>
  <si>
    <t>จำนวนราย</t>
  </si>
  <si>
    <t>ลูกหนี้ค่าบริการทำความสะอาดตลาดสดเทศบาล</t>
  </si>
  <si>
    <t>ลูกหนี้ค่าเช่าโรงฆ่าสัตว์</t>
  </si>
  <si>
    <t>หมายเหตุ 7  ลูกหนี้อื่นๆ</t>
  </si>
  <si>
    <t>หมายเหตุ 8  สินทรัพย์หมุนเวียนอื่น</t>
  </si>
  <si>
    <t>หมายเหตุ 9  สินทรัพย์ไม่หมุนเวียนอื่น</t>
  </si>
  <si>
    <t>แหล่งเงิน</t>
  </si>
  <si>
    <t>แผนงาน</t>
  </si>
  <si>
    <t>งาน</t>
  </si>
  <si>
    <t>หมวด</t>
  </si>
  <si>
    <t>งานบริหารทั่วไป</t>
  </si>
  <si>
    <t>เงินงบประมาณ</t>
  </si>
  <si>
    <t>หมายเหตุ 10 ฎีกาค้างจ่าย</t>
  </si>
  <si>
    <t>เลขที่ผู้เบิก</t>
  </si>
  <si>
    <t>ประกันสัญญาเช่า</t>
  </si>
  <si>
    <t>อื่นๆ</t>
  </si>
  <si>
    <t>หมายเหตุ 13  หนี้สินหมุนเวียนอื่น</t>
  </si>
  <si>
    <t>ชื่อเจ้าหนี้</t>
  </si>
  <si>
    <t>โครงการที่ขอกู้</t>
  </si>
  <si>
    <t>จำนวนเงินที่ขอกู้</t>
  </si>
  <si>
    <t>สัญญากู้เงิน</t>
  </si>
  <si>
    <t>ลงวันที่</t>
  </si>
  <si>
    <t>หมายเหตุ 15  หนี้สินหมุนเวียนอื่น</t>
  </si>
  <si>
    <t>รายจ่ายค้างจ่ายที่เหลือจ่าย</t>
  </si>
  <si>
    <t>3. ลูกหนี้รายได้อื่นๆ</t>
  </si>
  <si>
    <t>4. ทรัพย์สินเกิดจากเงินกู้ที่ชำระหนี้แล้ว</t>
  </si>
  <si>
    <t xml:space="preserve">    (ผลต่างระหว่างทรัพย์สินเกิดจากเงินกู้และเจ้าหนี้เงินกู้)</t>
  </si>
  <si>
    <t>งบ</t>
  </si>
  <si>
    <t>งบบุคลากร</t>
  </si>
  <si>
    <t>งบดำเนินการ</t>
  </si>
  <si>
    <t>งบลงทุน</t>
  </si>
  <si>
    <t>งบรายจ่ายอื่น</t>
  </si>
  <si>
    <t>งบเงินอุดหนุน</t>
  </si>
  <si>
    <t>งานวางแผนสถิติและวิชาการ</t>
  </si>
  <si>
    <t>งานบริหารงานคลัง</t>
  </si>
  <si>
    <t>รายงานรายจ่ายในการดำเนินงานที่จ่ายจากเงินรายรับตามแผนงานการรักษาความสงบภายใน</t>
  </si>
  <si>
    <t>งานป้องกันภัยฝ่ายพลเรือนและระงับอัคคีภัย</t>
  </si>
  <si>
    <t>รายงานรายจ่ายในการดำเนินงานที่จ่ายจากเงินรายรับตามแผนงานการศึกษา</t>
  </si>
  <si>
    <t>งานบริหารทั่วไปเกี่ยวกับการรักษาความสงบภายใน</t>
  </si>
  <si>
    <t>งานระดับก่อนวัยเรียนและประถมศึกษา</t>
  </si>
  <si>
    <t>งานระดับมัธยมศึกษา</t>
  </si>
  <si>
    <t>รายงานรายจ่ายในการดำเนินงานที่จ่ายจากเงินรายรับตามแผนงานสาธารณสุข</t>
  </si>
  <si>
    <t>งานโรงพยาบาล</t>
  </si>
  <si>
    <t>งานบริการสาธารณสุขและงานสาธารณสุข</t>
  </si>
  <si>
    <t>งานศูนย์บริการสาธารณสุข</t>
  </si>
  <si>
    <t>งานบริหารทั่วไปเกี่ยวกับสังคมสงเคราะห์</t>
  </si>
  <si>
    <t>รายงานรายจ่ายในการดำเนินงานที่จ่ายจากเงินรายรับตามแผนงานสังคมสงเคราะห์</t>
  </si>
  <si>
    <t>งานสวัสดิการสังคมและสังคมสงเคราะห์</t>
  </si>
  <si>
    <t>งานส่งเสริมและสนับสนุนความเข้มแข็งชุมชน</t>
  </si>
  <si>
    <t>รายงานรายจ่ายในการดำเนินงานที่จ่ายจากเงินรายรับตามแผนงานการศาสนาวัฒนธรรมและนันทนาการ</t>
  </si>
  <si>
    <t>งานบริหารทั่วไปเกี่ยวกับศาสนาวัฒนธรรมและนันทนาการ</t>
  </si>
  <si>
    <t>งานศาสนาและวัฒนธรรมท้องถิ่น</t>
  </si>
  <si>
    <t>งานวิชาการวางแผนและส่งเสริมการท่องเที่ยว</t>
  </si>
  <si>
    <t>รายงานรายจ่ายในการดำเนินงานที่จ่ายจากเงินรายรับตามแผนงานอุตสาหกรรมและการโยธา</t>
  </si>
  <si>
    <t>งานบริหารทั่วไปเกี่ยวกับอุตสาหกรรมและการโยธา</t>
  </si>
  <si>
    <t>งานก่อสร้างโครงสร้างพื้นฐาน</t>
  </si>
  <si>
    <t>รายงานรายจ่ายในการดำเนินงานที่จ่ายจากเงินรายรับตามแผนงานการเกษตร</t>
  </si>
  <si>
    <t>งานส่งเสริมการเกษตร</t>
  </si>
  <si>
    <t>งานอนุรักษ์แหล่งน้ำและป่าไม้</t>
  </si>
  <si>
    <t>รายงานรายจ่ายในการดำเนินงานที่จ่ายจากเงินรายรับตามแผนงานการพาณิชย์</t>
  </si>
  <si>
    <t>การศาสนาวัฒนธรรมและท้องถิ่น</t>
  </si>
  <si>
    <t>อุตสาหกรรมและการโยธา</t>
  </si>
  <si>
    <t>การเกษตร</t>
  </si>
  <si>
    <t>เงินอุดหนุนระบุวัตถุประสงค์/เฉพาะกิจ</t>
  </si>
  <si>
    <t>รายงานรายจ่ายในการดำเนินงานที่จ่ายจากเงินรายรับตามแผนงานรวม</t>
  </si>
  <si>
    <t>รายงานรายจ่ายในการดำเนินงานที่จ่ายจากเงินสะสม</t>
  </si>
  <si>
    <t>รายงานรายจ่ายในการดำเนินงานที่จ่ายจากเงินทุนสำรองเงินสะสม</t>
  </si>
  <si>
    <t>รายงานรายจ่ายในการดำเนินงานที่จ่ายจากเงินกู้</t>
  </si>
  <si>
    <t>หมวดภาษีอากร</t>
  </si>
  <si>
    <t>หมวดค่าธรรเนียมค่าปรับและใบอนุญาต</t>
  </si>
  <si>
    <t>หมวดรายได้จากค่าสาธารณูปโภคและการพาณิชย์</t>
  </si>
  <si>
    <t>หมวดรายได้เบ็ดเตล็ด</t>
  </si>
  <si>
    <t>หมวดรายได้จากทุน</t>
  </si>
  <si>
    <t>หมวดภาษีจัดสรร</t>
  </si>
  <si>
    <t>หมวดเงินอุดหนุนทั่วไป</t>
  </si>
  <si>
    <t>หมวดเงินอุดหนุนระบุวัตถุประสงค์/เฉพาะกิจ</t>
  </si>
  <si>
    <t>หมวดรายได้จากทรัพย์สิน</t>
  </si>
  <si>
    <t>รายรับสูงกว่าหรือ(ต่ำกว่า)รายจ่าย</t>
  </si>
  <si>
    <t>งบแสดงผลการดำเนินงานจ่ายจากเงินรายรับ</t>
  </si>
  <si>
    <t>งบแสดงผลการดำเนินงานจ่ายจากเงินรายรับและเงินสะสม</t>
  </si>
  <si>
    <t>งบแสดงผลการดำเนินงานจ่ายจากเงินรายรับ เงินสะสมและเงินทุนสำรองเงินสะสม</t>
  </si>
  <si>
    <t>งบแสดงผลการดำเนินงานจ่ายจากเงินรายรับ เงินสะสม เงินทุนสำรองเงินสะสมและเงินกู้</t>
  </si>
  <si>
    <t>ทรัพย์สินตามงบทรัพย์สิน</t>
  </si>
  <si>
    <t>สินทรัพย์</t>
  </si>
  <si>
    <t>สินทรัพย์หมุนเวียน</t>
  </si>
  <si>
    <t>เงินสด  เงินฝากธนาคารและเงินฝากคลังจังหวัด</t>
  </si>
  <si>
    <t>ลูกหนี้ค่าภาษี</t>
  </si>
  <si>
    <t>รวมสินทรัพย์หมุนเวียน</t>
  </si>
  <si>
    <t>สินทรัพย์ไม่หมุนเวียน</t>
  </si>
  <si>
    <t>รวมสินทรัพย์ไม่หมุนเวียน</t>
  </si>
  <si>
    <t>รวมสินทรัพย์</t>
  </si>
  <si>
    <t>หนี้สิน</t>
  </si>
  <si>
    <t>หนี้สินหมุนเวียน</t>
  </si>
  <si>
    <t>หนี้สินไม่หมุนเวียน</t>
  </si>
  <si>
    <t>รวมหนี้สินหมุนเวียน</t>
  </si>
  <si>
    <t>รวมหนี้สินไม่หมุนเวียน</t>
  </si>
  <si>
    <t>รวมเงินสะสม</t>
  </si>
  <si>
    <t>รวมหนี้สินและเงินสะสม</t>
  </si>
  <si>
    <t>หมายเหตุประกอบงบการเงินเป็นส่วนหนึ่งของงบการเงินนี้</t>
  </si>
  <si>
    <t>จัดซื้อเครื่องพิมพ์ชนิดเลเซอร์</t>
  </si>
  <si>
    <t>จัดซื้อคอมพิวเตอร์แบบพกพา</t>
  </si>
  <si>
    <t>ครุภัณฑ์ยานพาหนะและขนส่ง</t>
  </si>
  <si>
    <t xml:space="preserve">   15. บ้านพักข้าราชการ</t>
  </si>
  <si>
    <t xml:space="preserve">   16. โรงเก็บพัสดุ</t>
  </si>
  <si>
    <t>ฉ. รับจากองค์การบริหารส่วน</t>
  </si>
  <si>
    <t xml:space="preserve">    จังหวัดนครศรีธรรมราช</t>
  </si>
  <si>
    <t xml:space="preserve">   12. บ้านพักข้าราชการ</t>
  </si>
  <si>
    <t xml:space="preserve">   13. โรงเก็บพัสดุ</t>
  </si>
  <si>
    <t>ฉ. รับจากองค์การบริหารส่วนจังหวัด</t>
  </si>
  <si>
    <t xml:space="preserve">    นครศรีธรรมราช</t>
  </si>
  <si>
    <t>หมายเหตุ 2 งบทรัพย์สิน</t>
  </si>
  <si>
    <t>แหล่งที่มาของทรัพย์สินทั้งหมด</t>
  </si>
  <si>
    <t xml:space="preserve">ทุนทรัพย์สิน </t>
  </si>
  <si>
    <t xml:space="preserve">รายจ่ายค้างจ่าย </t>
  </si>
  <si>
    <t xml:space="preserve">เงินรับฝากต่าง ๆ </t>
  </si>
  <si>
    <t>เจ้าหนี้เงินกู้-เงินกู้ก.ส.ท.</t>
  </si>
  <si>
    <t xml:space="preserve">เงินสะสม  </t>
  </si>
  <si>
    <t xml:space="preserve">ค่าครุภัณฑ์  </t>
  </si>
  <si>
    <t>สร้างความเข้มแข็งของชุมชน</t>
  </si>
  <si>
    <t>รายงานรายจ่ายในการดำเนินงานที่จ่ายจากเงินรายรับตามแผนงานสร้างความเข้มแข็งของชุมชน</t>
  </si>
  <si>
    <t>งานบริหารทั่วไปเกี่ยวกับการสร้างความเข้มแข็งของชุมชน</t>
  </si>
  <si>
    <t>รายจ่ายผัดส่งใบสำคัญ</t>
  </si>
  <si>
    <t>ค่าจัดซื้อเครื่องคอมพิวเตอร์ตั้งโต๊ะ พร้อมอุปกรณ์</t>
  </si>
  <si>
    <t>จัดซื้อโต๊ะ - เก้าอี้ทำงาน</t>
  </si>
  <si>
    <t>เทศบาลตำบลท่ายาง ตำบลท่ายาง อำเภอทุ่งใหญ่ จังหวัดนครศรีธรรมราช</t>
  </si>
  <si>
    <t>ที่</t>
  </si>
  <si>
    <t>วันที่ตรวจรับ/วันที่ได้มา</t>
  </si>
  <si>
    <t>รหัสครุภัณฑ์</t>
  </si>
  <si>
    <t>ประเภทครุภัณฑ์</t>
  </si>
  <si>
    <t>ยี่ห้อชนิดแบบ ขนาดและลักษณะ</t>
  </si>
  <si>
    <t>มูลค่าที่ได้มา</t>
  </si>
  <si>
    <t xml:space="preserve">    12. ครุภัณฑ์การเกษตร</t>
  </si>
  <si>
    <t xml:space="preserve">    13. ครุภัณฑ์วิทยาศาสตร์หรือการแพทย์</t>
  </si>
  <si>
    <t>2553  (ก.ย. 53)</t>
  </si>
  <si>
    <t>2554  (ต.ค. 53 - พ.ย. 53)</t>
  </si>
  <si>
    <t>ลูกหนี้ค่าเช่าตลาดสด</t>
  </si>
  <si>
    <t>รายงานรายจ่ายในการดำเนินงานที่จ่ายจากเงินรายรับตามแผนงานเคหะและชุมชน</t>
  </si>
  <si>
    <t>รวมทั้งหมด</t>
  </si>
  <si>
    <t>รวมหมวดเงินอุดหนุนทั่วไป</t>
  </si>
  <si>
    <t>เงินอุดหนุนทั่วไป สำหรับดำเนินการตามอำนาจหน้าที่และภารกิจถ่ายโอนเลือกทำ</t>
  </si>
  <si>
    <t>รวมหมวดภาษีจัดสรร</t>
  </si>
  <si>
    <t>ค่าธรรมเนียมจดทะเบียนสิทธิและนิติกรรมตามประมวลกฎหมายที่ดิน</t>
  </si>
  <si>
    <t>ค่าภาคหลวงปิโตรเลียม</t>
  </si>
  <si>
    <t>ค่าภาคหลวงแร่</t>
  </si>
  <si>
    <t>ภาษีสรรพสามิต</t>
  </si>
  <si>
    <t>ภาษีสุรา</t>
  </si>
  <si>
    <t>ภาษีธุรกิจเฉพาะ</t>
  </si>
  <si>
    <t>ภาษีมูลค่าเพิ่มตาม พ.ร.บ. จัดสรรรายได้ฯ</t>
  </si>
  <si>
    <t>ภาษีมูลค่าเพิ่มตาม พ.ร.บ. กำหนดแผนฯ</t>
  </si>
  <si>
    <t>ภาษีและค่าธรรมเนียมรถยนต์และล้อเลื่อน</t>
  </si>
  <si>
    <t>รวมหมวดรายได้จากทุน</t>
  </si>
  <si>
    <t>ค่าขายทอดตลาดทรัพย์สิน</t>
  </si>
  <si>
    <t>รวมหมวดรายได้เบ็ดเตล็ด</t>
  </si>
  <si>
    <t>รายได้เบ็ดเตล็ดอื่นๆ</t>
  </si>
  <si>
    <t>ค่าขายแบบแปลน</t>
  </si>
  <si>
    <t>รวมหมวดรายได้จากทรัพย์สิน</t>
  </si>
  <si>
    <t>ดอกเบี้ย</t>
  </si>
  <si>
    <t>ค่าเช่าหรือบริการสถานที่</t>
  </si>
  <si>
    <t>รวมหมวดค่าธรรมเนียม ค่าปรับ และใบอนุญาต</t>
  </si>
  <si>
    <t>ค่าใบอนุญาตอื่นๆ</t>
  </si>
  <si>
    <t>ค่าใบอนุญาตเกี่ยวกับการโฆษณาโดยใช้เครื่องขยายเสียง</t>
  </si>
  <si>
    <t>ค่าใบอนุญาตเกี่ยวกับการควบคุมอาคาร</t>
  </si>
  <si>
    <t>ค่าใบอนุญาตจำหน่ายสินค้าในที่หรือทางสาธารณะ</t>
  </si>
  <si>
    <t>ค่าใบอนุญาตจัดตั้งสถานที่จำหน่ายอาหารหรือสถานที่สะสมอาหารในครัว หรือพื้นที่ใด ซึ่งมีพื้นที่เกิน 200 ตารางเมตร</t>
  </si>
  <si>
    <t>ค่าใบอนุญาตประกอบการค้าสำหรับกิจการที่เป็นอันตรายต่อสุขภาพ</t>
  </si>
  <si>
    <t>ค่าปรับการผิดสัญญา</t>
  </si>
  <si>
    <t>ค่าปรับผู้กระทำผิดกฎหมายจราจรทางบก</t>
  </si>
  <si>
    <t>ค่าธรรมเนียมเกี่ยวกับทะเบียนพาณิชย์</t>
  </si>
  <si>
    <t>ค่าธรรมเนียมคำขอรับใบอนุญาตเป็นผู้ควบคุม</t>
  </si>
  <si>
    <t>ค่าธรรมเนียมเกี่ยวกับทะเบียนราษฎร</t>
  </si>
  <si>
    <t>ค่าธรรมเนียมในการออกหนังสือรับรองการแจ้งสถานที่จำหน่ายอาหารหรือสะสมอาหาร</t>
  </si>
  <si>
    <t>ค่าธรรมเนียมเก็บและขนมูลฝอย</t>
  </si>
  <si>
    <t>ค่าธรรมเนียมเกี่ยวกับการควบคุมอาคาร</t>
  </si>
  <si>
    <t>ค่าธรรมเนียมเกี่ยวกับใบอนุญาตการขายสุรา</t>
  </si>
  <si>
    <t>ค่าธรรมเนียมโรงพักสัตว์</t>
  </si>
  <si>
    <t>ค่าธรรมเนียมโรงฆ่าสัตว์</t>
  </si>
  <si>
    <t>หมวดค่าธรรมเนียม ค่าปรับ และใบอนุญาต</t>
  </si>
  <si>
    <t>รวมหมวดภาษีอากร</t>
  </si>
  <si>
    <t>อากรการฆ่าสัตว์</t>
  </si>
  <si>
    <t>ภาษีป้าย</t>
  </si>
  <si>
    <t>ภาษีบำรุงท้องที่</t>
  </si>
  <si>
    <t>ภาษีโรงเรือนและที่ดิน</t>
  </si>
  <si>
    <t>รับจริง</t>
  </si>
  <si>
    <t>จำนวนเงินที่ได้รับอนุมัติ</t>
  </si>
  <si>
    <t>ก่อหนี้ผูกพัน</t>
  </si>
  <si>
    <t>เบิกจ่ายแล้ว</t>
  </si>
  <si>
    <t>ยังไม่ได้ก่อหนี้</t>
  </si>
  <si>
    <t>รายจ่ายเกี่ยวเนื่องกับการปฏิบัติราชการที่ไม่เข้าลักษณะรายจ่ายหมวดอื่นๆ</t>
  </si>
  <si>
    <t xml:space="preserve">     1. อาคารสำนักงานเทศบาล</t>
  </si>
  <si>
    <t>ก. เงินกู้ ก.ส.ท.</t>
  </si>
  <si>
    <t>ช. รับจากสำนักระบายน้ำ</t>
  </si>
  <si>
    <t xml:space="preserve">    กรุงเทพมหานคร</t>
  </si>
  <si>
    <t>820-6-01734-8</t>
  </si>
  <si>
    <t>รวมจ่ายจากเงินงบประมาณ</t>
  </si>
  <si>
    <t>รวมจ่ายจากเงินอุดหนุนระบุวัตถุประสงค์/เฉพาะกิจ</t>
  </si>
  <si>
    <t>ณ  วันที่  30 กันยายน  2560</t>
  </si>
  <si>
    <t>รายได้จากรัฐบาลค้างรับ</t>
  </si>
  <si>
    <t>หน้า : 1/1</t>
  </si>
  <si>
    <t>วันที่พิมพ์ : 4/10/2560  17:41:24</t>
  </si>
  <si>
    <t>รายงานรายรับจริงตามงบประมาณ</t>
  </si>
  <si>
    <t>ปีงบประมาณ พ.ศ. 2560</t>
  </si>
  <si>
    <t>เดือนตุลาคม ถึงเดือนกันยายน</t>
  </si>
  <si>
    <t>รับจริงเกินประมาณการ</t>
  </si>
  <si>
    <t>ค่าธรรมเนียมอื่น ๆ</t>
  </si>
  <si>
    <t>สำหรับปีสิ้นสุดวันที่ 30 กันยายน 2560</t>
  </si>
  <si>
    <t>แผนงานบริหารงานทั่วไป</t>
  </si>
  <si>
    <t>รายจ่ายเพื่อให้ได้มาซึ่งบริการ</t>
  </si>
  <si>
    <t>โครงการจัดงานรัฐพิธี ราชพิธี ฯลฯ</t>
  </si>
  <si>
    <t>แผนงานเคหะและชุมชน</t>
  </si>
  <si>
    <t>แผนงานอุตสาหกรรมและการโยธา</t>
  </si>
  <si>
    <t>ค่าบำรุงรักษาและซ่อมแซม</t>
  </si>
  <si>
    <t>เงินประกันซอง</t>
  </si>
  <si>
    <t>ประกันสังคม</t>
  </si>
  <si>
    <t>เงินสะสม  1  ตุลาคม  2559</t>
  </si>
  <si>
    <t>เงินสะสม  30 กันยายน  2560</t>
  </si>
  <si>
    <t>เงินสะสม  30  กันยายน  2560  ประกอบด้วย</t>
  </si>
  <si>
    <t>รับคืนเงินยืมเงินงบประมาณ พ.ศ. 2559</t>
  </si>
  <si>
    <t>รับคืนเงินจากผลการตรวจสอบของสตง</t>
  </si>
  <si>
    <t>สำหรับปี สิ้นสุดวันที่ 30 กันยายน 2560</t>
  </si>
  <si>
    <t>ค่าก่อสร้างสิ่งสาธารณูปโภค</t>
  </si>
  <si>
    <t>โครงการปรับปรุงถนนช่องตลอดประชาอุทิศ</t>
  </si>
  <si>
    <t>โครงการปรับปรุงถนนยวงทอง</t>
  </si>
  <si>
    <t>โครงการปรับปรุงไหล่ทางหินคลุกถนนพระแสง</t>
  </si>
  <si>
    <t>ตั้งแต่วันที่ 1 ตุลาคม 2559 ถึงวันที่ 30 กันยายน 2560</t>
  </si>
  <si>
    <t>งานกิจการสถานธนานุบาล</t>
  </si>
  <si>
    <t>งานกิจการประปา</t>
  </si>
  <si>
    <t>งานตลาดสด</t>
  </si>
  <si>
    <t>งานโรงฆ๋าสัตว์</t>
  </si>
  <si>
    <t>จัดซื้อตู้เก็บเอกสาร</t>
  </si>
  <si>
    <t>จัดซื้อคอมพิวเตอร์ตั้งโต๊ะ</t>
  </si>
  <si>
    <t>จัดซื้อเครื่องพิมพ์ (printer)</t>
  </si>
  <si>
    <t>ค่าจัดซื้อโต๊ะ เก้าอี้ทำงาน</t>
  </si>
  <si>
    <t>จัดซื้อรถจักรยานยนต์</t>
  </si>
  <si>
    <t>จัดซื้อเครื่องคอมพิวเตอร์แบบตั้งโต๊ะ</t>
  </si>
  <si>
    <t>จัดซื้อเตียงนอน</t>
  </si>
  <si>
    <t>ค่าจัดซื้อชั้นวางหนังสือ</t>
  </si>
  <si>
    <t>ค่าจัดซื้อตู้ยาสามัญประจำบ้าน</t>
  </si>
  <si>
    <t>ค่าจัดซื้อโทรทัศน์พร้อมอุปกรณ์รับสัญญาณ</t>
  </si>
  <si>
    <t>จัดซื้อเครื่องเสียงพร้อมอุปกรณ์ประกอบ (DVD Home Teater)</t>
  </si>
  <si>
    <t>จัดซื้อเครื่องเล่นเด็กของศูนย์พัฒนาเด็กเล็กเทศบาลตำบลท่ายาง</t>
  </si>
  <si>
    <t>จัดซื้อชุดโต๊ะ - เก้าอี้อาเซียน</t>
  </si>
  <si>
    <t>ครุภัณฑ์กีฬา</t>
  </si>
  <si>
    <t>ค่าจัดซื้อคอมพิวเตอร์ตั้งโต๊ะ</t>
  </si>
  <si>
    <t>ค่าจัดซื้อรถจักรยานยนต์</t>
  </si>
  <si>
    <t>ปรับปรุง - ซ่อมแซมบ้านพัก</t>
  </si>
  <si>
    <t>ปรับปรุงอาคารสำนักงานเทศบาลหลังเก่า (สำนักงานดับเพลิง)</t>
  </si>
  <si>
    <t>โครงการก่อสร้างอาคารสนามเด็กเล่นของศูนย์พัฒนาเด็กเล็กเทศบาลตำบลท่ายาง</t>
  </si>
  <si>
    <t>โครงการก่อสร้างอาคารอเนกประสงค์ ศูนย์พัฒนาเด็กเล็กเทศบาลตำบลท่ายาง</t>
  </si>
  <si>
    <t>โครงการปรับปรุงและต่อเติมศูนย์พัฒนาเด็กเล็กเล็กเทศบาลตำบลท่ายาง</t>
  </si>
  <si>
    <t>บ้านพักข้าราชการ</t>
  </si>
  <si>
    <t>อาคารดับเพลิง</t>
  </si>
  <si>
    <t>อาคาร</t>
  </si>
  <si>
    <t>โต๊ะเก้าอี้คอมพิวเตอร์</t>
  </si>
  <si>
    <t xml:space="preserve">    14. ครุภัณฑ์กีฬา</t>
  </si>
  <si>
    <t>รายการพัสดุครุภัณฑ์ที่ชำรุด เสื่อมสภาพ และไม่จำเป็นต้องใช้ในราชการต่อไป จำหน่ายประจำปีงบประมาณ 2560</t>
  </si>
  <si>
    <t xml:space="preserve">    14. ครุภัณฑ์กีฬ่า</t>
  </si>
  <si>
    <t>(นายจำนงค์  ยศชู)</t>
  </si>
  <si>
    <t>หัวหน้าสำนักปลัด รักษาราชการแทน</t>
  </si>
  <si>
    <t>หมายเหตุ 9 รายจ่ายค้างจ่าย</t>
  </si>
  <si>
    <t>หมายเหตุ 5  รายได้จากรัฐบาลค้างรับ</t>
  </si>
  <si>
    <t>ชื่อ - สกุล ผู้ยืม</t>
  </si>
  <si>
    <t>นายจำนงค์ ยศชู</t>
  </si>
  <si>
    <t>ค่าใช้จ่ายในการเดินทางไปราชการในราชอาณาจักร</t>
  </si>
  <si>
    <t>นายชัยธิศักดิ์ อำลอย</t>
  </si>
  <si>
    <t>หมายเหตุ 4 ลูกหนี้เงินยืม</t>
  </si>
  <si>
    <t>หมายเหตุ 6  ลูกหนี้ค่าภาษี</t>
  </si>
  <si>
    <t>หมายเหตุ 7  ลูกหนี้รายได้อื่นๆ</t>
  </si>
  <si>
    <t>2559 (เม.ย. 59 - ก.ย. 59)</t>
  </si>
  <si>
    <t>2560 (ต.ค. 58 - ก.พ. 60)</t>
  </si>
  <si>
    <t>2560 (11 มิ.ย. 60 - 10 ต.ค. 60)</t>
  </si>
  <si>
    <t>หมายเหตุ 10  เงินรับฝาก</t>
  </si>
  <si>
    <t>บาท</t>
  </si>
  <si>
    <t xml:space="preserve">ทั้งนี้  เทศบาลตำบลท่ายางมียอดเงินที่ได้รับอนุมัติให้กู้เงินหรือทำสัญญาแล้วอยู่ระหว่างการรอรับเงิน จำนวน </t>
  </si>
  <si>
    <t>หมายเหตุ 11 เจ้าหนี้เงินกู้</t>
  </si>
  <si>
    <t>สำหรับปีสิ้นสุด วันที่ 30 กันยายน 2559</t>
  </si>
  <si>
    <t>หมายเหตุ 12  เงินสะสม</t>
  </si>
  <si>
    <t>หมายเหตุ 13 เงินทุนสำรองเงินสะสม</t>
  </si>
  <si>
    <t>หมายเหตุ 8 ทรัพย์สินเกิดจากเงินกู้</t>
  </si>
  <si>
    <t xml:space="preserve">เงินรับฝาก </t>
  </si>
  <si>
    <t>เงินรับฝาก</t>
  </si>
  <si>
    <t xml:space="preserve">เงินรายรับ </t>
  </si>
  <si>
    <t>โครงการปรับปรุงถนนลาดยางแอสฟัลท์ติก คอนกรีตสายประปา 2 เริ่มต้นจากทางเชื่อมถนนทุ่งใหญ่ - หลักช้าง ถึงหัวสะพาน</t>
  </si>
  <si>
    <t>โครงการปรับปรุงถนนลาดยางแอสฟัลท์ติก คอนกรีตสายประปา 2 เริ่มต้นจากทางเชื่อมต่อถนนทุ่งใหญ่ - วัดขนาน</t>
  </si>
  <si>
    <t>โครงการก่อสร้างอาคารสำนักงานเทศบาลตำบลท่ายาง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</si>
</sst>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87" formatCode="#,##0.00_);\(#,##0.00\)"/>
    <numFmt numFmtId="188" formatCode="dd\ ดดด\ bbbb"/>
    <numFmt numFmtId="189" formatCode="dd\ ดดดด\ bbbb"/>
    <numFmt numFmtId="190" formatCode="[$-1010409]General"/>
    <numFmt numFmtId="191" formatCode="[$-1010409]#,##0.00;\-#,##0.00"/>
    <numFmt numFmtId="192" formatCode="[$-1041E]#,##0.00;\-#,##0.00"/>
    <numFmt numFmtId="193" formatCode="d\ mmm\ bbbb"/>
    <numFmt numFmtId="195" formatCode="[$-1041E]#,##0.00;\(#,##0.00\);&quot;-&quot;"/>
  </numFmts>
  <fonts count="40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Cordia New"/>
      <family val="2"/>
    </font>
    <font>
      <b/>
      <sz val="16"/>
      <name val="AngsanaUPC"/>
      <family val="1"/>
      <charset val="222"/>
    </font>
    <font>
      <sz val="16"/>
      <name val="AngsanaUPC"/>
      <family val="1"/>
      <charset val="222"/>
    </font>
    <font>
      <sz val="16"/>
      <name val="Angsana New"/>
      <family val="1"/>
    </font>
    <font>
      <b/>
      <sz val="16"/>
      <name val="Angsana New"/>
      <family val="1"/>
    </font>
    <font>
      <sz val="8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u/>
      <sz val="16"/>
      <name val="TH SarabunPSK"/>
      <family val="2"/>
    </font>
    <font>
      <b/>
      <sz val="18"/>
      <name val="TH SarabunPSK"/>
      <family val="2"/>
    </font>
    <font>
      <sz val="14"/>
      <name val="TH SarabunPSK"/>
      <family val="2"/>
    </font>
    <font>
      <u/>
      <sz val="16"/>
      <name val="TH SarabunPSK"/>
      <family val="2"/>
    </font>
    <font>
      <sz val="10"/>
      <name val="Arial"/>
      <family val="2"/>
    </font>
    <font>
      <sz val="16"/>
      <color indexed="8"/>
      <name val="TH SarabunPSK"/>
      <family val="2"/>
    </font>
    <font>
      <sz val="16"/>
      <color indexed="10"/>
      <name val="TH SarabunPSK"/>
      <family val="2"/>
    </font>
    <font>
      <b/>
      <sz val="16"/>
      <color indexed="8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6"/>
      <name val="TH SarabunIT๙"/>
      <family val="2"/>
    </font>
    <font>
      <sz val="16"/>
      <color rgb="FFFF0000"/>
      <name val="TH SarabunPSK"/>
      <family val="2"/>
    </font>
    <font>
      <sz val="11"/>
      <color rgb="FF000000"/>
      <name val="Tahoma"/>
      <family val="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u/>
      <sz val="16"/>
      <name val="TH SarabunPSK"/>
      <family val="2"/>
    </font>
    <font>
      <sz val="11"/>
      <name val="Tahoma"/>
    </font>
    <font>
      <sz val="8"/>
      <color rgb="FF000000"/>
      <name val="Microsoft Sans Serif"/>
    </font>
    <font>
      <sz val="12"/>
      <color rgb="FF000000"/>
      <name val="Microsoft Sans Serif"/>
    </font>
    <font>
      <b/>
      <sz val="12"/>
      <color rgb="FF000000"/>
      <name val="Microsoft Sans Serif"/>
    </font>
    <font>
      <b/>
      <sz val="10"/>
      <color rgb="FF000000"/>
      <name val="Microsoft Sans Serif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A9A9A9"/>
      </left>
      <right style="thin">
        <color rgb="FFA9A9A9"/>
      </right>
      <top style="thin">
        <color indexed="64"/>
      </top>
      <bottom style="hair">
        <color indexed="64"/>
      </bottom>
      <diagonal/>
    </border>
    <border>
      <left style="thin">
        <color rgb="FFA9A9A9"/>
      </left>
      <right style="thin">
        <color rgb="FFA9A9A9"/>
      </right>
      <top style="hair">
        <color indexed="64"/>
      </top>
      <bottom style="hair">
        <color indexed="64"/>
      </bottom>
      <diagonal/>
    </border>
    <border>
      <left/>
      <right style="thin">
        <color rgb="FFA9A9A9"/>
      </right>
      <top style="hair">
        <color indexed="64"/>
      </top>
      <bottom style="hair">
        <color indexed="64"/>
      </bottom>
      <diagonal/>
    </border>
    <border>
      <left style="thin">
        <color rgb="FFA9A9A9"/>
      </left>
      <right style="thin">
        <color rgb="FFA9A9A9"/>
      </right>
      <top style="hair">
        <color indexed="64"/>
      </top>
      <bottom/>
      <diagonal/>
    </border>
    <border>
      <left style="thin">
        <color rgb="FFA9A9A9"/>
      </left>
      <right style="thin">
        <color rgb="FFA9A9A9"/>
      </right>
      <top/>
      <bottom style="hair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D3D3D3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2" fillId="0" borderId="0" applyFont="0" applyFill="0" applyBorder="0" applyAlignment="0" applyProtection="0"/>
    <xf numFmtId="0" fontId="17" fillId="0" borderId="0">
      <alignment wrapText="1"/>
    </xf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0" fontId="17" fillId="0" borderId="0"/>
    <xf numFmtId="0" fontId="2" fillId="0" borderId="0"/>
    <xf numFmtId="0" fontId="1" fillId="0" borderId="0"/>
    <xf numFmtId="0" fontId="1" fillId="0" borderId="0"/>
    <xf numFmtId="43" fontId="17" fillId="0" borderId="0" applyFont="0" applyFill="0" applyBorder="0" applyAlignment="0" applyProtection="0"/>
    <xf numFmtId="0" fontId="25" fillId="0" borderId="0"/>
    <xf numFmtId="43" fontId="2" fillId="0" borderId="0" applyFont="0" applyFill="0" applyBorder="0" applyAlignment="0" applyProtection="0"/>
    <xf numFmtId="0" fontId="25" fillId="0" borderId="0"/>
  </cellStyleXfs>
  <cellXfs count="462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12" fillId="0" borderId="1" xfId="0" applyFont="1" applyBorder="1"/>
    <xf numFmtId="0" fontId="12" fillId="0" borderId="3" xfId="0" applyFont="1" applyBorder="1"/>
    <xf numFmtId="0" fontId="12" fillId="0" borderId="0" xfId="0" applyFont="1" applyBorder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5" xfId="0" applyFont="1" applyBorder="1"/>
    <xf numFmtId="0" fontId="12" fillId="0" borderId="4" xfId="0" applyFont="1" applyBorder="1"/>
    <xf numFmtId="0" fontId="12" fillId="0" borderId="6" xfId="0" applyFont="1" applyBorder="1"/>
    <xf numFmtId="0" fontId="12" fillId="0" borderId="7" xfId="0" applyFont="1" applyBorder="1"/>
    <xf numFmtId="43" fontId="11" fillId="0" borderId="7" xfId="3" applyFont="1" applyBorder="1"/>
    <xf numFmtId="43" fontId="11" fillId="0" borderId="6" xfId="3" applyFont="1" applyBorder="1"/>
    <xf numFmtId="0" fontId="11" fillId="0" borderId="7" xfId="0" applyFont="1" applyBorder="1"/>
    <xf numFmtId="43" fontId="11" fillId="0" borderId="8" xfId="3" applyFont="1" applyBorder="1"/>
    <xf numFmtId="0" fontId="12" fillId="0" borderId="8" xfId="0" applyFont="1" applyBorder="1"/>
    <xf numFmtId="43" fontId="11" fillId="0" borderId="3" xfId="0" applyNumberFormat="1" applyFont="1" applyBorder="1"/>
    <xf numFmtId="0" fontId="11" fillId="0" borderId="3" xfId="0" applyFont="1" applyBorder="1"/>
    <xf numFmtId="0" fontId="11" fillId="0" borderId="9" xfId="0" applyFont="1" applyBorder="1" applyAlignment="1">
      <alignment horizontal="center"/>
    </xf>
    <xf numFmtId="43" fontId="11" fillId="0" borderId="9" xfId="0" applyNumberFormat="1" applyFont="1" applyBorder="1"/>
    <xf numFmtId="0" fontId="11" fillId="0" borderId="9" xfId="0" applyFont="1" applyBorder="1"/>
    <xf numFmtId="0" fontId="11" fillId="0" borderId="0" xfId="0" applyFont="1" applyBorder="1" applyAlignment="1">
      <alignment horizontal="center"/>
    </xf>
    <xf numFmtId="43" fontId="11" fillId="0" borderId="0" xfId="0" applyNumberFormat="1" applyFont="1" applyBorder="1"/>
    <xf numFmtId="0" fontId="11" fillId="0" borderId="0" xfId="0" applyFont="1" applyBorder="1"/>
    <xf numFmtId="0" fontId="12" fillId="0" borderId="10" xfId="0" applyFont="1" applyBorder="1"/>
    <xf numFmtId="43" fontId="11" fillId="0" borderId="0" xfId="3" applyFont="1"/>
    <xf numFmtId="0" fontId="11" fillId="0" borderId="0" xfId="0" applyFont="1" applyAlignment="1">
      <alignment horizontal="left"/>
    </xf>
    <xf numFmtId="0" fontId="11" fillId="0" borderId="11" xfId="0" applyFont="1" applyBorder="1" applyAlignment="1">
      <alignment horizontal="center"/>
    </xf>
    <xf numFmtId="43" fontId="11" fillId="0" borderId="11" xfId="0" applyNumberFormat="1" applyFont="1" applyBorder="1"/>
    <xf numFmtId="0" fontId="12" fillId="0" borderId="5" xfId="0" applyFont="1" applyBorder="1" applyAlignment="1">
      <alignment horizontal="center"/>
    </xf>
    <xf numFmtId="188" fontId="12" fillId="0" borderId="7" xfId="0" applyNumberFormat="1" applyFont="1" applyBorder="1" applyAlignment="1">
      <alignment horizontal="center"/>
    </xf>
    <xf numFmtId="0" fontId="12" fillId="0" borderId="5" xfId="0" applyFont="1" applyBorder="1"/>
    <xf numFmtId="0" fontId="12" fillId="0" borderId="7" xfId="0" applyFont="1" applyBorder="1" applyAlignment="1">
      <alignment horizontal="center"/>
    </xf>
    <xf numFmtId="0" fontId="12" fillId="0" borderId="13" xfId="0" applyFont="1" applyBorder="1"/>
    <xf numFmtId="0" fontId="12" fillId="0" borderId="14" xfId="0" applyFont="1" applyBorder="1"/>
    <xf numFmtId="0" fontId="12" fillId="0" borderId="11" xfId="0" applyFont="1" applyBorder="1"/>
    <xf numFmtId="43" fontId="11" fillId="0" borderId="11" xfId="3" applyFont="1" applyBorder="1"/>
    <xf numFmtId="0" fontId="13" fillId="0" borderId="0" xfId="0" applyFont="1"/>
    <xf numFmtId="43" fontId="11" fillId="0" borderId="15" xfId="3" applyFont="1" applyBorder="1"/>
    <xf numFmtId="43" fontId="12" fillId="0" borderId="0" xfId="3" applyFont="1"/>
    <xf numFmtId="43" fontId="11" fillId="0" borderId="16" xfId="3" applyFont="1" applyBorder="1"/>
    <xf numFmtId="0" fontId="12" fillId="0" borderId="16" xfId="0" applyFont="1" applyBorder="1"/>
    <xf numFmtId="43" fontId="11" fillId="0" borderId="1" xfId="3" applyFont="1" applyBorder="1"/>
    <xf numFmtId="0" fontId="11" fillId="0" borderId="10" xfId="0" applyFont="1" applyBorder="1"/>
    <xf numFmtId="0" fontId="13" fillId="0" borderId="4" xfId="0" applyFont="1" applyBorder="1"/>
    <xf numFmtId="0" fontId="13" fillId="0" borderId="7" xfId="0" applyFont="1" applyBorder="1"/>
    <xf numFmtId="0" fontId="11" fillId="0" borderId="3" xfId="0" applyFont="1" applyBorder="1" applyAlignment="1">
      <alignment horizontal="center" vertical="center"/>
    </xf>
    <xf numFmtId="43" fontId="11" fillId="0" borderId="7" xfId="1" applyFont="1" applyBorder="1" applyAlignment="1"/>
    <xf numFmtId="43" fontId="12" fillId="0" borderId="0" xfId="0" applyNumberFormat="1" applyFont="1"/>
    <xf numFmtId="0" fontId="12" fillId="0" borderId="0" xfId="0" applyFont="1" applyAlignment="1"/>
    <xf numFmtId="43" fontId="12" fillId="0" borderId="1" xfId="1" applyNumberFormat="1" applyFont="1" applyBorder="1" applyAlignment="1">
      <alignment horizontal="right"/>
    </xf>
    <xf numFmtId="0" fontId="12" fillId="0" borderId="17" xfId="0" applyFont="1" applyBorder="1"/>
    <xf numFmtId="0" fontId="12" fillId="0" borderId="18" xfId="0" applyFont="1" applyBorder="1"/>
    <xf numFmtId="43" fontId="11" fillId="0" borderId="1" xfId="1" applyFont="1" applyBorder="1"/>
    <xf numFmtId="43" fontId="11" fillId="0" borderId="1" xfId="1" applyFont="1" applyBorder="1" applyAlignment="1">
      <alignment horizontal="right"/>
    </xf>
    <xf numFmtId="43" fontId="11" fillId="0" borderId="11" xfId="1" applyFont="1" applyBorder="1"/>
    <xf numFmtId="43" fontId="11" fillId="0" borderId="12" xfId="1" applyFont="1" applyBorder="1"/>
    <xf numFmtId="43" fontId="11" fillId="0" borderId="11" xfId="1" applyFont="1" applyBorder="1" applyAlignment="1">
      <alignment horizontal="right"/>
    </xf>
    <xf numFmtId="0" fontId="12" fillId="0" borderId="0" xfId="0" applyFont="1" applyBorder="1" applyAlignment="1">
      <alignment horizontal="center"/>
    </xf>
    <xf numFmtId="43" fontId="11" fillId="0" borderId="0" xfId="1" applyFont="1" applyBorder="1"/>
    <xf numFmtId="43" fontId="11" fillId="0" borderId="0" xfId="1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43" fontId="11" fillId="0" borderId="0" xfId="1" applyFont="1" applyAlignment="1">
      <alignment horizontal="right"/>
    </xf>
    <xf numFmtId="43" fontId="12" fillId="0" borderId="0" xfId="1" applyFont="1"/>
    <xf numFmtId="43" fontId="11" fillId="0" borderId="19" xfId="1" applyFont="1" applyBorder="1"/>
    <xf numFmtId="43" fontId="11" fillId="0" borderId="15" xfId="0" applyNumberFormat="1" applyFont="1" applyBorder="1"/>
    <xf numFmtId="43" fontId="11" fillId="0" borderId="18" xfId="1" applyFont="1" applyBorder="1"/>
    <xf numFmtId="0" fontId="16" fillId="0" borderId="0" xfId="0" applyFont="1"/>
    <xf numFmtId="4" fontId="12" fillId="0" borderId="0" xfId="0" applyNumberFormat="1" applyFont="1"/>
    <xf numFmtId="43" fontId="12" fillId="0" borderId="5" xfId="1" applyFont="1" applyBorder="1"/>
    <xf numFmtId="17" fontId="12" fillId="0" borderId="5" xfId="0" applyNumberFormat="1" applyFont="1" applyBorder="1" applyAlignment="1">
      <alignment horizontal="center"/>
    </xf>
    <xf numFmtId="43" fontId="12" fillId="0" borderId="7" xfId="1" applyFont="1" applyBorder="1"/>
    <xf numFmtId="43" fontId="12" fillId="0" borderId="3" xfId="0" applyNumberFormat="1" applyFont="1" applyBorder="1"/>
    <xf numFmtId="43" fontId="12" fillId="0" borderId="15" xfId="1" applyFont="1" applyBorder="1"/>
    <xf numFmtId="187" fontId="12" fillId="0" borderId="20" xfId="3" applyNumberFormat="1" applyFont="1" applyBorder="1"/>
    <xf numFmtId="43" fontId="12" fillId="0" borderId="0" xfId="3" applyFont="1" applyBorder="1"/>
    <xf numFmtId="43" fontId="11" fillId="0" borderId="3" xfId="1" applyFont="1" applyBorder="1" applyAlignment="1"/>
    <xf numFmtId="43" fontId="12" fillId="0" borderId="0" xfId="0" applyNumberFormat="1" applyFont="1" applyAlignment="1"/>
    <xf numFmtId="187" fontId="16" fillId="0" borderId="0" xfId="0" applyNumberFormat="1" applyFont="1"/>
    <xf numFmtId="43" fontId="5" fillId="0" borderId="0" xfId="0" applyNumberFormat="1" applyFont="1"/>
    <xf numFmtId="43" fontId="12" fillId="0" borderId="0" xfId="3" applyFont="1" applyBorder="1" applyAlignment="1">
      <alignment horizontal="right"/>
    </xf>
    <xf numFmtId="43" fontId="12" fillId="0" borderId="20" xfId="3" applyFont="1" applyBorder="1" applyAlignment="1">
      <alignment horizontal="right"/>
    </xf>
    <xf numFmtId="43" fontId="12" fillId="0" borderId="20" xfId="3" applyFont="1" applyBorder="1"/>
    <xf numFmtId="43" fontId="12" fillId="0" borderId="0" xfId="3" applyFont="1" applyAlignment="1">
      <alignment horizontal="right"/>
    </xf>
    <xf numFmtId="0" fontId="11" fillId="0" borderId="21" xfId="0" applyFont="1" applyBorder="1"/>
    <xf numFmtId="0" fontId="11" fillId="0" borderId="22" xfId="0" applyFont="1" applyBorder="1"/>
    <xf numFmtId="0" fontId="12" fillId="0" borderId="7" xfId="0" quotePrefix="1" applyFont="1" applyBorder="1" applyAlignment="1">
      <alignment horizontal="center"/>
    </xf>
    <xf numFmtId="0" fontId="15" fillId="0" borderId="0" xfId="0" applyFont="1" applyBorder="1"/>
    <xf numFmtId="43" fontId="11" fillId="0" borderId="0" xfId="0" applyNumberFormat="1" applyFont="1"/>
    <xf numFmtId="43" fontId="11" fillId="0" borderId="0" xfId="1" applyFont="1"/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23" xfId="0" applyFont="1" applyBorder="1"/>
    <xf numFmtId="0" fontId="12" fillId="0" borderId="24" xfId="0" applyFont="1" applyBorder="1"/>
    <xf numFmtId="0" fontId="12" fillId="0" borderId="5" xfId="0" quotePrefix="1" applyFont="1" applyBorder="1" applyAlignment="1">
      <alignment horizontal="center"/>
    </xf>
    <xf numFmtId="0" fontId="12" fillId="0" borderId="0" xfId="0" applyFont="1" applyAlignment="1">
      <alignment horizontal="left"/>
    </xf>
    <xf numFmtId="43" fontId="12" fillId="0" borderId="0" xfId="1" applyFont="1" applyBorder="1"/>
    <xf numFmtId="0" fontId="15" fillId="0" borderId="3" xfId="0" applyFont="1" applyBorder="1"/>
    <xf numFmtId="43" fontId="12" fillId="0" borderId="3" xfId="1" applyFont="1" applyBorder="1"/>
    <xf numFmtId="0" fontId="12" fillId="0" borderId="3" xfId="0" applyFont="1" applyBorder="1" applyAlignment="1">
      <alignment horizontal="left"/>
    </xf>
    <xf numFmtId="190" fontId="18" fillId="0" borderId="0" xfId="2" applyNumberFormat="1" applyFont="1" applyFill="1" applyBorder="1" applyAlignment="1">
      <alignment horizontal="center" vertical="top" wrapText="1"/>
    </xf>
    <xf numFmtId="191" fontId="18" fillId="0" borderId="0" xfId="2" applyNumberFormat="1" applyFont="1" applyFill="1" applyBorder="1" applyAlignment="1">
      <alignment horizontal="right" vertical="top" wrapText="1"/>
    </xf>
    <xf numFmtId="191" fontId="19" fillId="0" borderId="0" xfId="2" applyNumberFormat="1" applyFont="1" applyFill="1" applyBorder="1" applyAlignment="1">
      <alignment horizontal="right" vertical="top" wrapText="1"/>
    </xf>
    <xf numFmtId="0" fontId="11" fillId="0" borderId="25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191" fontId="12" fillId="0" borderId="0" xfId="0" applyNumberFormat="1" applyFont="1" applyFill="1" applyBorder="1" applyAlignment="1">
      <alignment horizontal="right" vertical="top" wrapText="1"/>
    </xf>
    <xf numFmtId="191" fontId="12" fillId="0" borderId="0" xfId="0" applyNumberFormat="1" applyFont="1"/>
    <xf numFmtId="0" fontId="18" fillId="0" borderId="4" xfId="2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2" fillId="0" borderId="2" xfId="0" applyFont="1" applyFill="1" applyBorder="1" applyAlignment="1">
      <alignment vertical="top" wrapText="1"/>
    </xf>
    <xf numFmtId="191" fontId="12" fillId="0" borderId="3" xfId="0" applyNumberFormat="1" applyFont="1" applyBorder="1"/>
    <xf numFmtId="0" fontId="11" fillId="0" borderId="4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191" fontId="18" fillId="0" borderId="4" xfId="2" applyNumberFormat="1" applyFont="1" applyFill="1" applyBorder="1" applyAlignment="1">
      <alignment vertical="top" wrapText="1"/>
    </xf>
    <xf numFmtId="0" fontId="11" fillId="0" borderId="1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191" fontId="12" fillId="0" borderId="1" xfId="0" applyNumberFormat="1" applyFont="1" applyFill="1" applyBorder="1" applyAlignment="1">
      <alignment vertical="top" wrapText="1"/>
    </xf>
    <xf numFmtId="0" fontId="11" fillId="0" borderId="2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191" fontId="12" fillId="0" borderId="2" xfId="0" applyNumberFormat="1" applyFont="1" applyFill="1" applyBorder="1" applyAlignment="1">
      <alignment vertical="top" wrapText="1"/>
    </xf>
    <xf numFmtId="190" fontId="18" fillId="0" borderId="0" xfId="2" applyNumberFormat="1" applyFont="1" applyFill="1" applyBorder="1" applyAlignment="1">
      <alignment horizontal="center" vertical="center" wrapText="1"/>
    </xf>
    <xf numFmtId="191" fontId="18" fillId="0" borderId="0" xfId="2" applyNumberFormat="1" applyFont="1" applyFill="1" applyBorder="1" applyAlignment="1">
      <alignment horizontal="center" vertical="center" wrapText="1"/>
    </xf>
    <xf numFmtId="191" fontId="19" fillId="0" borderId="0" xfId="2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1" xfId="0" applyFont="1" applyBorder="1" applyAlignment="1">
      <alignment vertical="top" wrapText="1"/>
    </xf>
    <xf numFmtId="187" fontId="12" fillId="0" borderId="0" xfId="3" applyNumberFormat="1" applyFont="1"/>
    <xf numFmtId="43" fontId="11" fillId="0" borderId="1" xfId="1" applyFont="1" applyBorder="1" applyAlignment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43" fontId="11" fillId="0" borderId="2" xfId="1" applyFont="1" applyBorder="1"/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43" fontId="11" fillId="0" borderId="2" xfId="1" applyFont="1" applyBorder="1" applyAlignment="1">
      <alignment horizontal="right"/>
    </xf>
    <xf numFmtId="43" fontId="11" fillId="0" borderId="3" xfId="1" applyFont="1" applyBorder="1"/>
    <xf numFmtId="43" fontId="11" fillId="0" borderId="3" xfId="1" applyFont="1" applyBorder="1" applyAlignment="1">
      <alignment horizontal="right"/>
    </xf>
    <xf numFmtId="43" fontId="11" fillId="0" borderId="3" xfId="1" applyFont="1" applyBorder="1" applyAlignment="1">
      <alignment horizontal="center"/>
    </xf>
    <xf numFmtId="43" fontId="12" fillId="0" borderId="1" xfId="0" applyNumberFormat="1" applyFont="1" applyBorder="1" applyAlignment="1">
      <alignment horizontal="left"/>
    </xf>
    <xf numFmtId="43" fontId="11" fillId="0" borderId="17" xfId="1" applyFont="1" applyBorder="1" applyAlignment="1">
      <alignment horizontal="right"/>
    </xf>
    <xf numFmtId="0" fontId="13" fillId="0" borderId="4" xfId="0" applyFont="1" applyBorder="1" applyAlignment="1">
      <alignment horizontal="left" vertical="center"/>
    </xf>
    <xf numFmtId="43" fontId="11" fillId="0" borderId="4" xfId="1" applyFont="1" applyBorder="1"/>
    <xf numFmtId="43" fontId="11" fillId="0" borderId="4" xfId="1" applyFont="1" applyBorder="1" applyAlignment="1">
      <alignment horizontal="right"/>
    </xf>
    <xf numFmtId="0" fontId="12" fillId="0" borderId="3" xfId="0" applyFont="1" applyBorder="1" applyAlignment="1">
      <alignment horizontal="center"/>
    </xf>
    <xf numFmtId="0" fontId="13" fillId="0" borderId="4" xfId="0" applyFont="1" applyBorder="1" applyAlignment="1">
      <alignment horizontal="left"/>
    </xf>
    <xf numFmtId="43" fontId="12" fillId="0" borderId="21" xfId="0" applyNumberFormat="1" applyFont="1" applyBorder="1" applyAlignment="1">
      <alignment horizontal="center"/>
    </xf>
    <xf numFmtId="43" fontId="12" fillId="0" borderId="1" xfId="1" applyFont="1" applyBorder="1" applyAlignment="1">
      <alignment horizontal="left"/>
    </xf>
    <xf numFmtId="43" fontId="12" fillId="0" borderId="3" xfId="0" applyNumberFormat="1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1" fillId="0" borderId="13" xfId="3" applyFont="1" applyBorder="1"/>
    <xf numFmtId="43" fontId="11" fillId="0" borderId="15" xfId="1" applyFont="1" applyBorder="1"/>
    <xf numFmtId="0" fontId="20" fillId="0" borderId="3" xfId="2" applyFont="1" applyFill="1" applyBorder="1" applyAlignment="1">
      <alignment horizontal="center" vertical="center" wrapText="1"/>
    </xf>
    <xf numFmtId="43" fontId="11" fillId="0" borderId="1" xfId="1" applyFont="1" applyFill="1" applyBorder="1" applyAlignment="1">
      <alignment vertical="top" wrapText="1"/>
    </xf>
    <xf numFmtId="189" fontId="11" fillId="0" borderId="1" xfId="0" applyNumberFormat="1" applyFont="1" applyFill="1" applyBorder="1" applyAlignment="1">
      <alignment horizontal="center" vertical="top" wrapText="1"/>
    </xf>
    <xf numFmtId="189" fontId="11" fillId="0" borderId="1" xfId="0" applyNumberFormat="1" applyFont="1" applyFill="1" applyBorder="1" applyAlignment="1">
      <alignment vertical="top" wrapText="1"/>
    </xf>
    <xf numFmtId="43" fontId="11" fillId="0" borderId="3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29" xfId="0" applyFont="1" applyBorder="1"/>
    <xf numFmtId="0" fontId="12" fillId="0" borderId="30" xfId="0" applyFont="1" applyBorder="1"/>
    <xf numFmtId="0" fontId="12" fillId="0" borderId="31" xfId="0" applyFont="1" applyBorder="1"/>
    <xf numFmtId="43" fontId="11" fillId="0" borderId="0" xfId="1" applyFont="1" applyAlignment="1">
      <alignment horizontal="center"/>
    </xf>
    <xf numFmtId="43" fontId="11" fillId="0" borderId="22" xfId="0" applyNumberFormat="1" applyFont="1" applyBorder="1"/>
    <xf numFmtId="43" fontId="11" fillId="0" borderId="0" xfId="1" applyFont="1" applyBorder="1" applyAlignment="1">
      <alignment horizontal="center"/>
    </xf>
    <xf numFmtId="43" fontId="11" fillId="0" borderId="22" xfId="1" applyFont="1" applyBorder="1"/>
    <xf numFmtId="0" fontId="22" fillId="0" borderId="0" xfId="0" applyFont="1" applyBorder="1"/>
    <xf numFmtId="0" fontId="11" fillId="0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2" fillId="0" borderId="3" xfId="0" applyFont="1" applyBorder="1" applyAlignment="1">
      <alignment horizontal="center"/>
    </xf>
    <xf numFmtId="188" fontId="12" fillId="0" borderId="5" xfId="0" applyNumberFormat="1" applyFont="1" applyBorder="1" applyAlignment="1">
      <alignment horizontal="center"/>
    </xf>
    <xf numFmtId="0" fontId="12" fillId="0" borderId="26" xfId="0" applyFont="1" applyBorder="1"/>
    <xf numFmtId="0" fontId="12" fillId="0" borderId="19" xfId="0" applyFont="1" applyBorder="1"/>
    <xf numFmtId="0" fontId="12" fillId="0" borderId="19" xfId="0" applyFont="1" applyBorder="1" applyAlignment="1">
      <alignment horizontal="center"/>
    </xf>
    <xf numFmtId="0" fontId="12" fillId="0" borderId="27" xfId="0" applyFont="1" applyBorder="1"/>
    <xf numFmtId="43" fontId="12" fillId="0" borderId="28" xfId="0" applyNumberFormat="1" applyFont="1" applyFill="1" applyBorder="1"/>
    <xf numFmtId="0" fontId="12" fillId="0" borderId="5" xfId="0" applyNumberFormat="1" applyFont="1" applyFill="1" applyBorder="1" applyAlignment="1">
      <alignment vertical="top" readingOrder="1"/>
    </xf>
    <xf numFmtId="0" fontId="12" fillId="0" borderId="7" xfId="0" applyNumberFormat="1" applyFont="1" applyFill="1" applyBorder="1" applyAlignment="1">
      <alignment vertical="top" readingOrder="1"/>
    </xf>
    <xf numFmtId="192" fontId="12" fillId="0" borderId="7" xfId="0" applyNumberFormat="1" applyFont="1" applyFill="1" applyBorder="1" applyAlignment="1">
      <alignment horizontal="right" vertical="top" readingOrder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9" fontId="11" fillId="0" borderId="0" xfId="6" applyNumberFormat="1" applyFont="1" applyFill="1" applyBorder="1" applyAlignment="1">
      <alignment horizontal="left" vertical="center"/>
    </xf>
    <xf numFmtId="49" fontId="18" fillId="0" borderId="0" xfId="7" applyNumberFormat="1" applyFont="1" applyFill="1" applyBorder="1" applyAlignment="1">
      <alignment horizontal="center" vertical="top"/>
    </xf>
    <xf numFmtId="0" fontId="18" fillId="0" borderId="0" xfId="7" applyFont="1" applyFill="1" applyAlignment="1">
      <alignment vertical="top"/>
    </xf>
    <xf numFmtId="0" fontId="20" fillId="0" borderId="0" xfId="7" applyFont="1" applyFill="1" applyAlignment="1">
      <alignment horizontal="right" vertical="top"/>
    </xf>
    <xf numFmtId="0" fontId="11" fillId="0" borderId="0" xfId="6" applyFont="1" applyFill="1" applyBorder="1" applyAlignment="1">
      <alignment horizontal="left" vertical="top"/>
    </xf>
    <xf numFmtId="49" fontId="18" fillId="0" borderId="0" xfId="7" applyNumberFormat="1" applyFont="1" applyFill="1" applyBorder="1" applyAlignment="1">
      <alignment horizontal="centerContinuous" vertical="top"/>
    </xf>
    <xf numFmtId="0" fontId="18" fillId="0" borderId="0" xfId="7" applyFont="1" applyFill="1" applyAlignment="1">
      <alignment horizontal="centerContinuous" vertical="top"/>
    </xf>
    <xf numFmtId="49" fontId="11" fillId="0" borderId="0" xfId="6" applyNumberFormat="1" applyFont="1" applyFill="1" applyAlignment="1">
      <alignment horizontal="right" vertical="top" shrinkToFit="1"/>
    </xf>
    <xf numFmtId="0" fontId="11" fillId="0" borderId="3" xfId="7" applyFont="1" applyFill="1" applyBorder="1" applyAlignment="1">
      <alignment horizontal="center" vertical="top" shrinkToFit="1"/>
    </xf>
    <xf numFmtId="49" fontId="11" fillId="0" borderId="3" xfId="7" applyNumberFormat="1" applyFont="1" applyFill="1" applyBorder="1" applyAlignment="1">
      <alignment horizontal="center" vertical="top" wrapText="1"/>
    </xf>
    <xf numFmtId="0" fontId="11" fillId="0" borderId="3" xfId="7" applyFont="1" applyFill="1" applyBorder="1" applyAlignment="1">
      <alignment horizontal="center" vertical="top" wrapText="1"/>
    </xf>
    <xf numFmtId="0" fontId="12" fillId="0" borderId="3" xfId="7" applyFont="1" applyFill="1" applyBorder="1" applyAlignment="1">
      <alignment vertical="top"/>
    </xf>
    <xf numFmtId="0" fontId="12" fillId="0" borderId="0" xfId="7" applyFont="1" applyFill="1" applyAlignment="1">
      <alignment vertical="top"/>
    </xf>
    <xf numFmtId="0" fontId="12" fillId="0" borderId="3" xfId="7" applyFont="1" applyFill="1" applyBorder="1" applyAlignment="1">
      <alignment horizontal="center" vertical="top"/>
    </xf>
    <xf numFmtId="49" fontId="12" fillId="0" borderId="3" xfId="8" applyNumberFormat="1" applyFont="1" applyFill="1" applyBorder="1" applyAlignment="1">
      <alignment horizontal="center" vertical="top" wrapText="1"/>
    </xf>
    <xf numFmtId="193" fontId="12" fillId="0" borderId="3" xfId="8" applyNumberFormat="1" applyFont="1" applyFill="1" applyBorder="1" applyAlignment="1">
      <alignment horizontal="center" vertical="top" wrapText="1"/>
    </xf>
    <xf numFmtId="0" fontId="12" fillId="0" borderId="3" xfId="8" applyFont="1" applyFill="1" applyBorder="1" applyAlignment="1">
      <alignment horizontal="center" vertical="top" wrapText="1"/>
    </xf>
    <xf numFmtId="0" fontId="23" fillId="0" borderId="3" xfId="0" applyFont="1" applyBorder="1"/>
    <xf numFmtId="0" fontId="12" fillId="0" borderId="3" xfId="8" applyFont="1" applyFill="1" applyBorder="1" applyAlignment="1">
      <alignment vertical="top" wrapText="1"/>
    </xf>
    <xf numFmtId="43" fontId="12" fillId="0" borderId="3" xfId="1" applyFont="1" applyFill="1" applyBorder="1" applyAlignment="1">
      <alignment vertical="top"/>
    </xf>
    <xf numFmtId="0" fontId="11" fillId="0" borderId="0" xfId="7" applyFont="1" applyFill="1" applyBorder="1" applyAlignment="1">
      <alignment vertical="top" wrapText="1"/>
    </xf>
    <xf numFmtId="0" fontId="12" fillId="0" borderId="2" xfId="7" applyFont="1" applyFill="1" applyBorder="1" applyAlignment="1">
      <alignment horizontal="center" vertical="top"/>
    </xf>
    <xf numFmtId="49" fontId="12" fillId="0" borderId="2" xfId="8" applyNumberFormat="1" applyFont="1" applyFill="1" applyBorder="1" applyAlignment="1">
      <alignment horizontal="center" vertical="top" wrapText="1"/>
    </xf>
    <xf numFmtId="193" fontId="12" fillId="0" borderId="2" xfId="8" applyNumberFormat="1" applyFont="1" applyFill="1" applyBorder="1" applyAlignment="1">
      <alignment horizontal="center" vertical="top" wrapText="1"/>
    </xf>
    <xf numFmtId="0" fontId="12" fillId="0" borderId="2" xfId="8" applyFont="1" applyFill="1" applyBorder="1" applyAlignment="1">
      <alignment horizontal="center" vertical="top" wrapText="1"/>
    </xf>
    <xf numFmtId="0" fontId="23" fillId="0" borderId="2" xfId="0" applyFont="1" applyBorder="1"/>
    <xf numFmtId="0" fontId="12" fillId="0" borderId="2" xfId="8" applyFont="1" applyFill="1" applyBorder="1" applyAlignment="1">
      <alignment vertical="top" wrapText="1"/>
    </xf>
    <xf numFmtId="43" fontId="12" fillId="0" borderId="2" xfId="1" applyFont="1" applyFill="1" applyBorder="1" applyAlignment="1">
      <alignment vertical="top"/>
    </xf>
    <xf numFmtId="0" fontId="11" fillId="0" borderId="0" xfId="7" applyFont="1" applyFill="1" applyAlignment="1">
      <alignment vertical="top" wrapText="1"/>
    </xf>
    <xf numFmtId="0" fontId="20" fillId="0" borderId="0" xfId="7" applyFont="1" applyFill="1" applyAlignment="1">
      <alignment vertical="top" wrapText="1"/>
    </xf>
    <xf numFmtId="0" fontId="24" fillId="0" borderId="0" xfId="7" applyFont="1" applyFill="1" applyAlignment="1">
      <alignment vertical="top"/>
    </xf>
    <xf numFmtId="43" fontId="12" fillId="0" borderId="3" xfId="1" applyFont="1" applyFill="1" applyBorder="1" applyAlignment="1">
      <alignment horizontal="center" vertical="top"/>
    </xf>
    <xf numFmtId="49" fontId="12" fillId="0" borderId="3" xfId="9" applyNumberFormat="1" applyFont="1" applyFill="1" applyBorder="1" applyAlignment="1">
      <alignment horizontal="center" vertical="top" wrapText="1"/>
    </xf>
    <xf numFmtId="193" fontId="12" fillId="0" borderId="3" xfId="9" applyNumberFormat="1" applyFont="1" applyFill="1" applyBorder="1" applyAlignment="1">
      <alignment horizontal="center" vertical="top" wrapText="1"/>
    </xf>
    <xf numFmtId="0" fontId="12" fillId="0" borderId="3" xfId="9" applyFont="1" applyFill="1" applyBorder="1" applyAlignment="1">
      <alignment horizontal="left" vertical="top" wrapText="1"/>
    </xf>
    <xf numFmtId="0" fontId="23" fillId="0" borderId="3" xfId="0" applyFont="1" applyBorder="1" applyAlignment="1">
      <alignment horizontal="justify"/>
    </xf>
    <xf numFmtId="0" fontId="12" fillId="0" borderId="3" xfId="9" applyFont="1" applyFill="1" applyBorder="1" applyAlignment="1">
      <alignment vertical="top" wrapText="1"/>
    </xf>
    <xf numFmtId="0" fontId="12" fillId="0" borderId="3" xfId="7" applyFont="1" applyFill="1" applyBorder="1" applyAlignment="1">
      <alignment vertical="top" wrapText="1"/>
    </xf>
    <xf numFmtId="0" fontId="12" fillId="0" borderId="3" xfId="6" applyFont="1" applyFill="1" applyBorder="1" applyAlignment="1">
      <alignment vertical="top" wrapText="1"/>
    </xf>
    <xf numFmtId="43" fontId="12" fillId="0" borderId="3" xfId="10" applyFont="1" applyFill="1" applyBorder="1" applyAlignment="1">
      <alignment horizontal="right" vertical="top" shrinkToFit="1"/>
    </xf>
    <xf numFmtId="49" fontId="12" fillId="0" borderId="22" xfId="9" applyNumberFormat="1" applyFont="1" applyFill="1" applyBorder="1" applyAlignment="1">
      <alignment horizontal="center" vertical="top" wrapText="1"/>
    </xf>
    <xf numFmtId="193" fontId="12" fillId="0" borderId="22" xfId="9" applyNumberFormat="1" applyFont="1" applyFill="1" applyBorder="1" applyAlignment="1">
      <alignment horizontal="center" vertical="top" wrapText="1"/>
    </xf>
    <xf numFmtId="0" fontId="12" fillId="0" borderId="22" xfId="9" applyFont="1" applyFill="1" applyBorder="1" applyAlignment="1">
      <alignment horizontal="left" vertical="top" wrapText="1"/>
    </xf>
    <xf numFmtId="0" fontId="23" fillId="0" borderId="25" xfId="0" applyFont="1" applyBorder="1" applyAlignment="1">
      <alignment horizontal="justify"/>
    </xf>
    <xf numFmtId="43" fontId="12" fillId="0" borderId="0" xfId="1" applyFont="1" applyFill="1" applyBorder="1" applyAlignment="1">
      <alignment vertical="top"/>
    </xf>
    <xf numFmtId="49" fontId="11" fillId="0" borderId="22" xfId="7" applyNumberFormat="1" applyFont="1" applyFill="1" applyBorder="1" applyAlignment="1">
      <alignment vertical="top"/>
    </xf>
    <xf numFmtId="0" fontId="11" fillId="0" borderId="22" xfId="7" applyFont="1" applyFill="1" applyBorder="1" applyAlignment="1">
      <alignment vertical="top"/>
    </xf>
    <xf numFmtId="0" fontId="11" fillId="0" borderId="25" xfId="7" applyFont="1" applyFill="1" applyBorder="1" applyAlignment="1">
      <alignment horizontal="right" vertical="top"/>
    </xf>
    <xf numFmtId="0" fontId="11" fillId="0" borderId="3" xfId="7" applyFont="1" applyFill="1" applyBorder="1" applyAlignment="1">
      <alignment horizontal="center" vertical="top"/>
    </xf>
    <xf numFmtId="43" fontId="11" fillId="0" borderId="3" xfId="7" applyNumberFormat="1" applyFont="1" applyFill="1" applyBorder="1" applyAlignment="1">
      <alignment vertical="top"/>
    </xf>
    <xf numFmtId="0" fontId="11" fillId="0" borderId="3" xfId="7" applyFont="1" applyFill="1" applyBorder="1" applyAlignment="1">
      <alignment vertical="top"/>
    </xf>
    <xf numFmtId="43" fontId="12" fillId="0" borderId="0" xfId="7" applyNumberFormat="1" applyFont="1" applyFill="1" applyAlignment="1">
      <alignment vertical="top"/>
    </xf>
    <xf numFmtId="0" fontId="18" fillId="0" borderId="0" xfId="7" applyFont="1" applyFill="1" applyAlignment="1">
      <alignment horizontal="center" vertical="top"/>
    </xf>
    <xf numFmtId="49" fontId="18" fillId="0" borderId="0" xfId="7" applyNumberFormat="1" applyFont="1" applyFill="1" applyAlignment="1">
      <alignment horizontal="center" vertical="top"/>
    </xf>
    <xf numFmtId="43" fontId="18" fillId="0" borderId="0" xfId="7" applyNumberFormat="1" applyFont="1" applyFill="1" applyAlignment="1">
      <alignment vertical="top"/>
    </xf>
    <xf numFmtId="0" fontId="18" fillId="0" borderId="0" xfId="7" applyFont="1" applyFill="1" applyAlignment="1">
      <alignment horizontal="left" vertical="top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/>
    <xf numFmtId="0" fontId="26" fillId="0" borderId="0" xfId="0" applyFont="1" applyBorder="1" applyAlignment="1">
      <alignment horizontal="center"/>
    </xf>
    <xf numFmtId="0" fontId="28" fillId="0" borderId="4" xfId="0" applyFont="1" applyBorder="1" applyAlignment="1">
      <alignment horizontal="left" vertical="center"/>
    </xf>
    <xf numFmtId="0" fontId="26" fillId="0" borderId="4" xfId="0" applyFont="1" applyBorder="1" applyAlignment="1">
      <alignment horizontal="center" vertical="center"/>
    </xf>
    <xf numFmtId="0" fontId="27" fillId="0" borderId="1" xfId="0" applyFont="1" applyBorder="1" applyAlignment="1">
      <alignment horizontal="left"/>
    </xf>
    <xf numFmtId="43" fontId="27" fillId="0" borderId="1" xfId="0" applyNumberFormat="1" applyFont="1" applyBorder="1" applyAlignment="1">
      <alignment horizontal="left"/>
    </xf>
    <xf numFmtId="43" fontId="26" fillId="0" borderId="1" xfId="1" applyFont="1" applyBorder="1" applyAlignment="1">
      <alignment horizontal="right"/>
    </xf>
    <xf numFmtId="43" fontId="27" fillId="0" borderId="0" xfId="0" applyNumberFormat="1" applyFont="1"/>
    <xf numFmtId="0" fontId="27" fillId="0" borderId="1" xfId="0" applyFont="1" applyBorder="1"/>
    <xf numFmtId="0" fontId="27" fillId="0" borderId="1" xfId="0" applyFont="1" applyBorder="1" applyAlignment="1"/>
    <xf numFmtId="0" fontId="27" fillId="0" borderId="1" xfId="0" applyFont="1" applyBorder="1" applyAlignment="1">
      <alignment horizontal="center"/>
    </xf>
    <xf numFmtId="0" fontId="27" fillId="0" borderId="21" xfId="0" applyFont="1" applyBorder="1" applyAlignment="1">
      <alignment horizontal="center"/>
    </xf>
    <xf numFmtId="43" fontId="27" fillId="0" borderId="21" xfId="0" applyNumberFormat="1" applyFont="1" applyBorder="1" applyAlignment="1">
      <alignment horizontal="center"/>
    </xf>
    <xf numFmtId="43" fontId="26" fillId="0" borderId="3" xfId="1" applyFont="1" applyBorder="1" applyAlignment="1">
      <alignment horizontal="right"/>
    </xf>
    <xf numFmtId="43" fontId="26" fillId="0" borderId="3" xfId="1" applyFont="1" applyBorder="1" applyAlignment="1">
      <alignment horizontal="center"/>
    </xf>
    <xf numFmtId="43" fontId="26" fillId="0" borderId="3" xfId="1" applyFont="1" applyBorder="1"/>
    <xf numFmtId="0" fontId="28" fillId="0" borderId="4" xfId="0" applyFont="1" applyBorder="1" applyAlignment="1">
      <alignment horizontal="left"/>
    </xf>
    <xf numFmtId="43" fontId="26" fillId="0" borderId="4" xfId="1" applyFont="1" applyBorder="1" applyAlignment="1">
      <alignment horizontal="right"/>
    </xf>
    <xf numFmtId="0" fontId="26" fillId="0" borderId="4" xfId="0" applyFont="1" applyBorder="1" applyAlignment="1">
      <alignment horizontal="center"/>
    </xf>
    <xf numFmtId="43" fontId="26" fillId="0" borderId="4" xfId="1" applyFont="1" applyBorder="1"/>
    <xf numFmtId="43" fontId="27" fillId="0" borderId="1" xfId="1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43" fontId="26" fillId="0" borderId="1" xfId="1" applyFont="1" applyBorder="1"/>
    <xf numFmtId="0" fontId="27" fillId="0" borderId="3" xfId="0" applyFont="1" applyBorder="1" applyAlignment="1">
      <alignment horizontal="center"/>
    </xf>
    <xf numFmtId="43" fontId="27" fillId="0" borderId="3" xfId="0" applyNumberFormat="1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7" fillId="0" borderId="0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43" fontId="26" fillId="0" borderId="11" xfId="1" applyFont="1" applyBorder="1" applyAlignment="1">
      <alignment horizontal="right"/>
    </xf>
    <xf numFmtId="43" fontId="26" fillId="0" borderId="0" xfId="1" applyFont="1" applyBorder="1"/>
    <xf numFmtId="43" fontId="26" fillId="0" borderId="0" xfId="1" applyFont="1" applyBorder="1" applyAlignment="1">
      <alignment horizontal="right"/>
    </xf>
    <xf numFmtId="0" fontId="29" fillId="0" borderId="0" xfId="0" applyFont="1" applyFill="1" applyBorder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91" fontId="18" fillId="0" borderId="0" xfId="2" applyNumberFormat="1" applyFont="1" applyFill="1" applyBorder="1" applyAlignment="1">
      <alignment horizontal="right" vertical="top" wrapText="1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36" fillId="0" borderId="7" xfId="11" applyNumberFormat="1" applyFont="1" applyFill="1" applyBorder="1" applyAlignment="1">
      <alignment vertical="top" readingOrder="1"/>
    </xf>
    <xf numFmtId="192" fontId="36" fillId="0" borderId="7" xfId="11" applyNumberFormat="1" applyFont="1" applyFill="1" applyBorder="1" applyAlignment="1">
      <alignment vertical="top" readingOrder="1"/>
    </xf>
    <xf numFmtId="0" fontId="12" fillId="0" borderId="21" xfId="0" applyFont="1" applyBorder="1" applyAlignment="1">
      <alignment horizontal="center"/>
    </xf>
    <xf numFmtId="0" fontId="36" fillId="0" borderId="16" xfId="11" applyNumberFormat="1" applyFont="1" applyFill="1" applyBorder="1" applyAlignment="1">
      <alignment vertical="top" readingOrder="1"/>
    </xf>
    <xf numFmtId="0" fontId="12" fillId="0" borderId="13" xfId="0" applyFont="1" applyBorder="1" applyAlignment="1">
      <alignment horizontal="center"/>
    </xf>
    <xf numFmtId="188" fontId="12" fillId="0" borderId="13" xfId="0" applyNumberFormat="1" applyFont="1" applyBorder="1" applyAlignment="1">
      <alignment horizontal="center"/>
    </xf>
    <xf numFmtId="0" fontId="36" fillId="0" borderId="13" xfId="11" applyNumberFormat="1" applyFont="1" applyFill="1" applyBorder="1" applyAlignment="1">
      <alignment vertical="top" readingOrder="1"/>
    </xf>
    <xf numFmtId="0" fontId="36" fillId="0" borderId="1" xfId="11" applyNumberFormat="1" applyFont="1" applyFill="1" applyBorder="1" applyAlignment="1">
      <alignment vertical="top" readingOrder="1"/>
    </xf>
    <xf numFmtId="0" fontId="12" fillId="3" borderId="5" xfId="11" applyNumberFormat="1" applyFont="1" applyFill="1" applyBorder="1" applyAlignment="1">
      <alignment vertical="top" wrapText="1" readingOrder="1"/>
    </xf>
    <xf numFmtId="192" fontId="12" fillId="3" borderId="40" xfId="11" applyNumberFormat="1" applyFont="1" applyFill="1" applyBorder="1" applyAlignment="1">
      <alignment vertical="top" wrapText="1" readingOrder="1"/>
    </xf>
    <xf numFmtId="0" fontId="12" fillId="3" borderId="41" xfId="11" applyNumberFormat="1" applyFont="1" applyFill="1" applyBorder="1" applyAlignment="1">
      <alignment vertical="top" wrapText="1" readingOrder="1"/>
    </xf>
    <xf numFmtId="192" fontId="12" fillId="3" borderId="41" xfId="11" applyNumberFormat="1" applyFont="1" applyFill="1" applyBorder="1" applyAlignment="1">
      <alignment vertical="top" wrapText="1" readingOrder="1"/>
    </xf>
    <xf numFmtId="0" fontId="12" fillId="0" borderId="41" xfId="0" applyNumberFormat="1" applyFont="1" applyFill="1" applyBorder="1" applyAlignment="1">
      <alignment vertical="top" readingOrder="1"/>
    </xf>
    <xf numFmtId="192" fontId="36" fillId="0" borderId="41" xfId="11" applyNumberFormat="1" applyFont="1" applyFill="1" applyBorder="1" applyAlignment="1">
      <alignment vertical="top" readingOrder="1"/>
    </xf>
    <xf numFmtId="0" fontId="36" fillId="0" borderId="42" xfId="11" applyNumberFormat="1" applyFont="1" applyFill="1" applyBorder="1" applyAlignment="1">
      <alignment vertical="top" readingOrder="1"/>
    </xf>
    <xf numFmtId="0" fontId="36" fillId="0" borderId="41" xfId="11" applyNumberFormat="1" applyFont="1" applyFill="1" applyBorder="1" applyAlignment="1">
      <alignment vertical="top" readingOrder="1"/>
    </xf>
    <xf numFmtId="192" fontId="12" fillId="0" borderId="41" xfId="0" applyNumberFormat="1" applyFont="1" applyFill="1" applyBorder="1" applyAlignment="1">
      <alignment horizontal="right" vertical="top" readingOrder="1"/>
    </xf>
    <xf numFmtId="0" fontId="12" fillId="0" borderId="8" xfId="0" applyFont="1" applyBorder="1" applyAlignment="1">
      <alignment horizontal="center"/>
    </xf>
    <xf numFmtId="188" fontId="12" fillId="0" borderId="8" xfId="0" applyNumberFormat="1" applyFont="1" applyBorder="1" applyAlignment="1">
      <alignment horizontal="center"/>
    </xf>
    <xf numFmtId="0" fontId="12" fillId="3" borderId="43" xfId="11" applyNumberFormat="1" applyFont="1" applyFill="1" applyBorder="1" applyAlignment="1">
      <alignment vertical="top" wrapText="1" readingOrder="1"/>
    </xf>
    <xf numFmtId="0" fontId="12" fillId="0" borderId="8" xfId="0" applyNumberFormat="1" applyFont="1" applyFill="1" applyBorder="1" applyAlignment="1">
      <alignment vertical="top" readingOrder="1"/>
    </xf>
    <xf numFmtId="192" fontId="12" fillId="3" borderId="43" xfId="11" applyNumberFormat="1" applyFont="1" applyFill="1" applyBorder="1" applyAlignment="1">
      <alignment vertical="top" wrapText="1" readingOrder="1"/>
    </xf>
    <xf numFmtId="0" fontId="12" fillId="0" borderId="13" xfId="0" applyNumberFormat="1" applyFont="1" applyFill="1" applyBorder="1" applyAlignment="1">
      <alignment vertical="top" readingOrder="1"/>
    </xf>
    <xf numFmtId="192" fontId="12" fillId="3" borderId="45" xfId="11" applyNumberFormat="1" applyFont="1" applyFill="1" applyBorder="1" applyAlignment="1">
      <alignment vertical="top" wrapText="1" readingOrder="1"/>
    </xf>
    <xf numFmtId="188" fontId="12" fillId="0" borderId="1" xfId="0" applyNumberFormat="1" applyFont="1" applyBorder="1" applyAlignment="1">
      <alignment horizontal="center"/>
    </xf>
    <xf numFmtId="0" fontId="12" fillId="0" borderId="46" xfId="0" applyNumberFormat="1" applyFont="1" applyFill="1" applyBorder="1" applyAlignment="1">
      <alignment vertical="top" readingOrder="1"/>
    </xf>
    <xf numFmtId="0" fontId="12" fillId="0" borderId="1" xfId="0" applyNumberFormat="1" applyFont="1" applyFill="1" applyBorder="1" applyAlignment="1">
      <alignment vertical="top" readingOrder="1"/>
    </xf>
    <xf numFmtId="192" fontId="12" fillId="3" borderId="46" xfId="11" applyNumberFormat="1" applyFont="1" applyFill="1" applyBorder="1" applyAlignment="1">
      <alignment vertical="top" wrapText="1" readingOrder="1"/>
    </xf>
    <xf numFmtId="0" fontId="12" fillId="0" borderId="22" xfId="0" applyNumberFormat="1" applyFont="1" applyFill="1" applyBorder="1" applyAlignment="1">
      <alignment vertical="top" readingOrder="1"/>
    </xf>
    <xf numFmtId="192" fontId="12" fillId="3" borderId="22" xfId="11" applyNumberFormat="1" applyFont="1" applyFill="1" applyBorder="1" applyAlignment="1">
      <alignment vertical="top" wrapText="1" readingOrder="1"/>
    </xf>
    <xf numFmtId="0" fontId="12" fillId="3" borderId="46" xfId="11" applyNumberFormat="1" applyFont="1" applyFill="1" applyBorder="1" applyAlignment="1">
      <alignment vertical="top" wrapText="1" readingOrder="1"/>
    </xf>
    <xf numFmtId="0" fontId="12" fillId="3" borderId="22" xfId="11" applyNumberFormat="1" applyFont="1" applyFill="1" applyBorder="1" applyAlignment="1">
      <alignment vertical="top" wrapText="1" readingOrder="1"/>
    </xf>
    <xf numFmtId="0" fontId="12" fillId="0" borderId="6" xfId="0" applyNumberFormat="1" applyFont="1" applyFill="1" applyBorder="1" applyAlignment="1">
      <alignment vertical="top" readingOrder="1"/>
    </xf>
    <xf numFmtId="192" fontId="12" fillId="0" borderId="1" xfId="0" applyNumberFormat="1" applyFont="1" applyFill="1" applyBorder="1" applyAlignment="1">
      <alignment horizontal="right" vertical="top" readingOrder="1"/>
    </xf>
    <xf numFmtId="0" fontId="36" fillId="0" borderId="36" xfId="11" applyNumberFormat="1" applyFont="1" applyFill="1" applyBorder="1" applyAlignment="1">
      <alignment vertical="top" readingOrder="1"/>
    </xf>
    <xf numFmtId="192" fontId="36" fillId="0" borderId="13" xfId="11" applyNumberFormat="1" applyFont="1" applyFill="1" applyBorder="1" applyAlignment="1">
      <alignment vertical="top" readingOrder="1"/>
    </xf>
    <xf numFmtId="192" fontId="12" fillId="0" borderId="3" xfId="0" applyNumberFormat="1" applyFont="1" applyFill="1" applyBorder="1" applyAlignment="1">
      <alignment horizontal="right" vertical="top" readingOrder="1"/>
    </xf>
    <xf numFmtId="0" fontId="36" fillId="0" borderId="8" xfId="11" applyNumberFormat="1" applyFont="1" applyFill="1" applyBorder="1" applyAlignment="1">
      <alignment vertical="top" readingOrder="1"/>
    </xf>
    <xf numFmtId="0" fontId="36" fillId="0" borderId="47" xfId="11" applyNumberFormat="1" applyFont="1" applyFill="1" applyBorder="1" applyAlignment="1">
      <alignment vertical="top" readingOrder="1"/>
    </xf>
    <xf numFmtId="192" fontId="36" fillId="0" borderId="43" xfId="11" applyNumberFormat="1" applyFont="1" applyFill="1" applyBorder="1" applyAlignment="1">
      <alignment vertical="top" readingOrder="1"/>
    </xf>
    <xf numFmtId="192" fontId="36" fillId="0" borderId="44" xfId="11" applyNumberFormat="1" applyFont="1" applyFill="1" applyBorder="1" applyAlignment="1">
      <alignment vertical="top" readingOrder="1"/>
    </xf>
    <xf numFmtId="192" fontId="36" fillId="0" borderId="45" xfId="11" applyNumberFormat="1" applyFont="1" applyFill="1" applyBorder="1" applyAlignment="1">
      <alignment vertical="top" readingOrder="1"/>
    </xf>
    <xf numFmtId="0" fontId="36" fillId="0" borderId="43" xfId="11" applyNumberFormat="1" applyFont="1" applyFill="1" applyBorder="1" applyAlignment="1">
      <alignment vertical="top" readingOrder="1"/>
    </xf>
    <xf numFmtId="192" fontId="36" fillId="0" borderId="22" xfId="11" applyNumberFormat="1" applyFont="1" applyFill="1" applyBorder="1" applyAlignment="1">
      <alignment vertical="top" readingOrder="1"/>
    </xf>
    <xf numFmtId="0" fontId="12" fillId="0" borderId="43" xfId="0" applyNumberFormat="1" applyFont="1" applyFill="1" applyBorder="1" applyAlignment="1">
      <alignment vertical="top" readingOrder="1"/>
    </xf>
    <xf numFmtId="192" fontId="12" fillId="0" borderId="43" xfId="0" applyNumberFormat="1" applyFont="1" applyFill="1" applyBorder="1" applyAlignment="1">
      <alignment horizontal="right" vertical="top" readingOrder="1"/>
    </xf>
    <xf numFmtId="188" fontId="12" fillId="0" borderId="22" xfId="0" applyNumberFormat="1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5" xfId="0" applyFont="1" applyBorder="1"/>
    <xf numFmtId="0" fontId="11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38" fillId="0" borderId="0" xfId="0" applyFont="1"/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left"/>
    </xf>
    <xf numFmtId="0" fontId="37" fillId="0" borderId="0" xfId="0" applyFont="1"/>
    <xf numFmtId="0" fontId="37" fillId="0" borderId="0" xfId="0" applyFont="1" applyAlignment="1">
      <alignment horizontal="right"/>
    </xf>
    <xf numFmtId="43" fontId="37" fillId="0" borderId="0" xfId="1" applyFont="1" applyAlignment="1">
      <alignment horizontal="right"/>
    </xf>
    <xf numFmtId="0" fontId="39" fillId="0" borderId="0" xfId="0" applyFont="1" applyBorder="1"/>
    <xf numFmtId="43" fontId="37" fillId="0" borderId="0" xfId="1" applyFont="1" applyBorder="1"/>
    <xf numFmtId="43" fontId="37" fillId="0" borderId="15" xfId="0" applyNumberFormat="1" applyFont="1" applyBorder="1"/>
    <xf numFmtId="43" fontId="37" fillId="0" borderId="0" xfId="0" applyNumberFormat="1" applyFont="1" applyBorder="1"/>
    <xf numFmtId="0" fontId="38" fillId="0" borderId="0" xfId="0" applyFont="1" applyAlignment="1">
      <alignment horizontal="center"/>
    </xf>
    <xf numFmtId="43" fontId="37" fillId="0" borderId="18" xfId="1" applyFont="1" applyBorder="1"/>
    <xf numFmtId="0" fontId="11" fillId="0" borderId="0" xfId="11" applyNumberFormat="1" applyFont="1" applyFill="1" applyBorder="1" applyAlignment="1">
      <alignment horizontal="left" vertical="top" readingOrder="1"/>
    </xf>
    <xf numFmtId="0" fontId="12" fillId="0" borderId="0" xfId="13" applyFont="1" applyFill="1" applyBorder="1" applyAlignment="1"/>
    <xf numFmtId="0" fontId="11" fillId="0" borderId="3" xfId="11" applyNumberFormat="1" applyFont="1" applyFill="1" applyBorder="1" applyAlignment="1">
      <alignment horizontal="center" vertical="center" readingOrder="1"/>
    </xf>
    <xf numFmtId="0" fontId="12" fillId="0" borderId="5" xfId="11" applyNumberFormat="1" applyFont="1" applyFill="1" applyBorder="1" applyAlignment="1">
      <alignment horizontal="left" vertical="center" readingOrder="1"/>
    </xf>
    <xf numFmtId="195" fontId="12" fillId="0" borderId="5" xfId="11" applyNumberFormat="1" applyFont="1" applyFill="1" applyBorder="1" applyAlignment="1">
      <alignment horizontal="right" vertical="center" readingOrder="1"/>
    </xf>
    <xf numFmtId="0" fontId="12" fillId="0" borderId="7" xfId="11" applyNumberFormat="1" applyFont="1" applyFill="1" applyBorder="1" applyAlignment="1">
      <alignment horizontal="left" vertical="center" readingOrder="1"/>
    </xf>
    <xf numFmtId="195" fontId="12" fillId="0" borderId="7" xfId="11" applyNumberFormat="1" applyFont="1" applyFill="1" applyBorder="1" applyAlignment="1">
      <alignment horizontal="right" vertical="center" readingOrder="1"/>
    </xf>
    <xf numFmtId="0" fontId="12" fillId="0" borderId="14" xfId="11" applyNumberFormat="1" applyFont="1" applyFill="1" applyBorder="1" applyAlignment="1">
      <alignment horizontal="left" vertical="center" readingOrder="1"/>
    </xf>
    <xf numFmtId="195" fontId="12" fillId="0" borderId="14" xfId="11" applyNumberFormat="1" applyFont="1" applyFill="1" applyBorder="1" applyAlignment="1">
      <alignment horizontal="right" vertical="center" readingOrder="1"/>
    </xf>
    <xf numFmtId="0" fontId="11" fillId="0" borderId="21" xfId="11" applyNumberFormat="1" applyFont="1" applyFill="1" applyBorder="1" applyAlignment="1">
      <alignment horizontal="center" vertical="center" readingOrder="1"/>
    </xf>
    <xf numFmtId="0" fontId="11" fillId="0" borderId="25" xfId="11" applyNumberFormat="1" applyFont="1" applyFill="1" applyBorder="1" applyAlignment="1">
      <alignment horizontal="center" vertical="center" readingOrder="1"/>
    </xf>
    <xf numFmtId="0" fontId="12" fillId="0" borderId="29" xfId="11" applyNumberFormat="1" applyFont="1" applyFill="1" applyBorder="1" applyAlignment="1">
      <alignment horizontal="left" vertical="center" readingOrder="1"/>
    </xf>
    <xf numFmtId="0" fontId="12" fillId="0" borderId="48" xfId="11" applyNumberFormat="1" applyFont="1" applyFill="1" applyBorder="1" applyAlignment="1">
      <alignment horizontal="left" vertical="center" readingOrder="1"/>
    </xf>
    <xf numFmtId="0" fontId="12" fillId="0" borderId="30" xfId="11" applyNumberFormat="1" applyFont="1" applyFill="1" applyBorder="1" applyAlignment="1">
      <alignment horizontal="left" vertical="center" readingOrder="1"/>
    </xf>
    <xf numFmtId="0" fontId="12" fillId="0" borderId="16" xfId="11" applyNumberFormat="1" applyFont="1" applyFill="1" applyBorder="1" applyAlignment="1">
      <alignment horizontal="left" vertical="center" readingOrder="1"/>
    </xf>
    <xf numFmtId="0" fontId="12" fillId="0" borderId="31" xfId="11" applyNumberFormat="1" applyFont="1" applyFill="1" applyBorder="1" applyAlignment="1">
      <alignment horizontal="left" vertical="center" readingOrder="1"/>
    </xf>
    <xf numFmtId="0" fontId="12" fillId="0" borderId="37" xfId="11" applyNumberFormat="1" applyFont="1" applyFill="1" applyBorder="1" applyAlignment="1">
      <alignment horizontal="left" vertical="center" readingOrder="1"/>
    </xf>
    <xf numFmtId="0" fontId="12" fillId="0" borderId="22" xfId="11" applyNumberFormat="1" applyFont="1" applyFill="1" applyBorder="1" applyAlignment="1">
      <alignment vertical="top"/>
    </xf>
    <xf numFmtId="0" fontId="12" fillId="0" borderId="25" xfId="11" applyNumberFormat="1" applyFont="1" applyFill="1" applyBorder="1" applyAlignment="1">
      <alignment vertical="top"/>
    </xf>
    <xf numFmtId="195" fontId="11" fillId="0" borderId="3" xfId="11" applyNumberFormat="1" applyFont="1" applyFill="1" applyBorder="1" applyAlignment="1">
      <alignment horizontal="right" vertical="center" readingOrder="1"/>
    </xf>
    <xf numFmtId="0" fontId="12" fillId="0" borderId="0" xfId="0" applyFont="1" applyFill="1" applyBorder="1"/>
    <xf numFmtId="0" fontId="35" fillId="0" borderId="0" xfId="11" applyNumberFormat="1" applyFont="1" applyFill="1" applyBorder="1" applyAlignment="1">
      <alignment vertical="top" wrapText="1" readingOrder="1"/>
    </xf>
    <xf numFmtId="0" fontId="12" fillId="0" borderId="39" xfId="11" applyNumberFormat="1" applyFont="1" applyFill="1" applyBorder="1" applyAlignment="1">
      <alignment vertical="top" wrapText="1"/>
    </xf>
    <xf numFmtId="0" fontId="12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35" fillId="0" borderId="3" xfId="11" applyNumberFormat="1" applyFont="1" applyFill="1" applyBorder="1" applyAlignment="1">
      <alignment horizontal="center" vertical="top" wrapText="1" readingOrder="1"/>
    </xf>
    <xf numFmtId="0" fontId="34" fillId="0" borderId="3" xfId="11" applyNumberFormat="1" applyFont="1" applyFill="1" applyBorder="1" applyAlignment="1">
      <alignment vertical="top" wrapText="1" readingOrder="1"/>
    </xf>
    <xf numFmtId="195" fontId="34" fillId="0" borderId="3" xfId="11" applyNumberFormat="1" applyFont="1" applyFill="1" applyBorder="1" applyAlignment="1">
      <alignment vertical="top" wrapText="1" readingOrder="1"/>
    </xf>
    <xf numFmtId="195" fontId="34" fillId="0" borderId="3" xfId="11" applyNumberFormat="1" applyFont="1" applyFill="1" applyBorder="1" applyAlignment="1">
      <alignment horizontal="center" vertical="top" wrapText="1" readingOrder="1"/>
    </xf>
    <xf numFmtId="0" fontId="35" fillId="0" borderId="49" xfId="11" applyNumberFormat="1" applyFont="1" applyFill="1" applyBorder="1" applyAlignment="1">
      <alignment horizontal="center" vertical="top" wrapText="1" readingOrder="1"/>
    </xf>
    <xf numFmtId="0" fontId="12" fillId="0" borderId="22" xfId="11" applyNumberFormat="1" applyFont="1" applyFill="1" applyBorder="1" applyAlignment="1">
      <alignment vertical="top" wrapText="1"/>
    </xf>
    <xf numFmtId="0" fontId="12" fillId="0" borderId="25" xfId="11" applyNumberFormat="1" applyFont="1" applyFill="1" applyBorder="1" applyAlignment="1">
      <alignment vertical="top" wrapText="1"/>
    </xf>
    <xf numFmtId="195" fontId="35" fillId="0" borderId="3" xfId="11" applyNumberFormat="1" applyFont="1" applyFill="1" applyBorder="1" applyAlignment="1">
      <alignment vertical="top" wrapText="1" readingOrder="1"/>
    </xf>
    <xf numFmtId="195" fontId="35" fillId="0" borderId="3" xfId="11" applyNumberFormat="1" applyFont="1" applyFill="1" applyBorder="1" applyAlignment="1">
      <alignment horizontal="center" vertical="top" wrapText="1" readingOrder="1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33" fillId="0" borderId="34" xfId="11" applyNumberFormat="1" applyFont="1" applyFill="1" applyBorder="1" applyAlignment="1">
      <alignment horizontal="right" vertical="top" wrapText="1" readingOrder="1"/>
    </xf>
    <xf numFmtId="0" fontId="29" fillId="0" borderId="35" xfId="11" applyNumberFormat="1" applyFont="1" applyFill="1" applyBorder="1" applyAlignment="1">
      <alignment vertical="top" wrapText="1"/>
    </xf>
    <xf numFmtId="0" fontId="29" fillId="0" borderId="38" xfId="11" applyNumberFormat="1" applyFont="1" applyFill="1" applyBorder="1" applyAlignment="1">
      <alignment vertical="top" wrapText="1"/>
    </xf>
    <xf numFmtId="192" fontId="33" fillId="0" borderId="34" xfId="11" applyNumberFormat="1" applyFont="1" applyFill="1" applyBorder="1" applyAlignment="1">
      <alignment horizontal="right" vertical="top" wrapText="1" readingOrder="1"/>
    </xf>
    <xf numFmtId="0" fontId="30" fillId="0" borderId="34" xfId="11" applyNumberFormat="1" applyFont="1" applyFill="1" applyBorder="1" applyAlignment="1">
      <alignment vertical="top" wrapText="1" readingOrder="1"/>
    </xf>
    <xf numFmtId="192" fontId="30" fillId="0" borderId="34" xfId="11" applyNumberFormat="1" applyFont="1" applyFill="1" applyBorder="1" applyAlignment="1">
      <alignment horizontal="right" vertical="top" wrapText="1" readingOrder="1"/>
    </xf>
    <xf numFmtId="0" fontId="30" fillId="0" borderId="0" xfId="11" applyNumberFormat="1" applyFont="1" applyFill="1" applyBorder="1" applyAlignment="1">
      <alignment horizontal="right" vertical="top" wrapText="1" readingOrder="1"/>
    </xf>
    <xf numFmtId="0" fontId="29" fillId="0" borderId="0" xfId="0" applyFont="1" applyFill="1" applyBorder="1"/>
    <xf numFmtId="0" fontId="30" fillId="0" borderId="0" xfId="11" applyNumberFormat="1" applyFont="1" applyFill="1" applyBorder="1" applyAlignment="1">
      <alignment horizontal="left" vertical="top" wrapText="1" readingOrder="1"/>
    </xf>
    <xf numFmtId="0" fontId="31" fillId="0" borderId="0" xfId="11" applyNumberFormat="1" applyFont="1" applyFill="1" applyBorder="1" applyAlignment="1">
      <alignment horizontal="center" vertical="center" wrapText="1" readingOrder="1"/>
    </xf>
    <xf numFmtId="0" fontId="32" fillId="0" borderId="0" xfId="11" applyNumberFormat="1" applyFont="1" applyFill="1" applyBorder="1" applyAlignment="1">
      <alignment horizontal="center" vertical="center" wrapText="1" readingOrder="1"/>
    </xf>
    <xf numFmtId="0" fontId="33" fillId="2" borderId="34" xfId="11" applyNumberFormat="1" applyFont="1" applyFill="1" applyBorder="1" applyAlignment="1">
      <alignment horizontal="center" vertical="center" wrapText="1" readingOrder="1"/>
    </xf>
    <xf numFmtId="0" fontId="11" fillId="0" borderId="20" xfId="0" applyFont="1" applyBorder="1" applyAlignment="1">
      <alignment horizontal="left"/>
    </xf>
    <xf numFmtId="0" fontId="11" fillId="0" borderId="21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2" fillId="0" borderId="2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191" fontId="18" fillId="0" borderId="0" xfId="2" applyNumberFormat="1" applyFont="1" applyFill="1" applyBorder="1" applyAlignment="1">
      <alignment horizontal="right" vertical="top" wrapText="1"/>
    </xf>
    <xf numFmtId="0" fontId="11" fillId="0" borderId="2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191" fontId="18" fillId="0" borderId="0" xfId="2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0" fillId="0" borderId="4" xfId="2" applyFont="1" applyFill="1" applyBorder="1" applyAlignment="1">
      <alignment horizontal="center" vertical="center" wrapText="1"/>
    </xf>
    <xf numFmtId="0" fontId="20" fillId="0" borderId="2" xfId="2" applyFont="1" applyFill="1" applyBorder="1" applyAlignment="1">
      <alignment horizontal="center" vertical="center" wrapText="1"/>
    </xf>
    <xf numFmtId="0" fontId="20" fillId="0" borderId="21" xfId="2" applyFont="1" applyFill="1" applyBorder="1" applyAlignment="1">
      <alignment horizontal="center" vertical="center" wrapText="1"/>
    </xf>
    <xf numFmtId="0" fontId="20" fillId="0" borderId="25" xfId="2" applyFont="1" applyFill="1" applyBorder="1" applyAlignment="1">
      <alignment horizontal="center" vertical="center" wrapText="1"/>
    </xf>
    <xf numFmtId="191" fontId="20" fillId="0" borderId="4" xfId="2" applyNumberFormat="1" applyFont="1" applyFill="1" applyBorder="1" applyAlignment="1">
      <alignment horizontal="center" vertical="center" wrapText="1"/>
    </xf>
    <xf numFmtId="191" fontId="20" fillId="0" borderId="2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5" fillId="0" borderId="0" xfId="11" applyNumberFormat="1" applyFont="1" applyFill="1" applyBorder="1" applyAlignment="1">
      <alignment horizontal="center" vertical="center" wrapText="1" readingOrder="1"/>
    </xf>
    <xf numFmtId="0" fontId="35" fillId="0" borderId="0" xfId="11" applyNumberFormat="1" applyFont="1" applyFill="1" applyBorder="1" applyAlignment="1">
      <alignment horizontal="center" vertical="top" wrapText="1" readingOrder="1"/>
    </xf>
    <xf numFmtId="0" fontId="11" fillId="0" borderId="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20" xfId="0" applyFont="1" applyBorder="1" applyAlignment="1">
      <alignment horizontal="center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</cellXfs>
  <cellStyles count="14">
    <cellStyle name="Normal 2" xfId="2" xr:uid="{00000000-0005-0000-0000-000000000000}"/>
    <cellStyle name="Normal 3" xfId="11" xr:uid="{00000000-0005-0000-0000-000001000000}"/>
    <cellStyle name="เครื่องหมายจุลภาค 2" xfId="3" xr:uid="{00000000-0005-0000-0000-000002000000}"/>
    <cellStyle name="เครื่องหมายจุลภาค 2 2" xfId="10" xr:uid="{00000000-0005-0000-0000-000003000000}"/>
    <cellStyle name="เครื่องหมายจุลภาค 2 3" xfId="12" xr:uid="{00000000-0005-0000-0000-000004000000}"/>
    <cellStyle name="เครื่องหมายจุลภาค 3" xfId="4" xr:uid="{00000000-0005-0000-0000-000005000000}"/>
    <cellStyle name="จุลภาค" xfId="1" builtinId="3"/>
    <cellStyle name="ปกติ" xfId="0" builtinId="0"/>
    <cellStyle name="ปกติ 2" xfId="5" xr:uid="{00000000-0005-0000-0000-000008000000}"/>
    <cellStyle name="ปกติ 3" xfId="7" xr:uid="{00000000-0005-0000-0000-000009000000}"/>
    <cellStyle name="ปกติ 4" xfId="8" xr:uid="{00000000-0005-0000-0000-00000A000000}"/>
    <cellStyle name="ปกติ 4 2" xfId="9" xr:uid="{00000000-0005-0000-0000-00000B000000}"/>
    <cellStyle name="ปกติ 5" xfId="13" xr:uid="{00000000-0005-0000-0000-00000C000000}"/>
    <cellStyle name="ปกติ 6" xfId="6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9"/>
  <dimension ref="A1:K59"/>
  <sheetViews>
    <sheetView view="pageBreakPreview" zoomScale="85" zoomScaleNormal="75" workbookViewId="0">
      <selection activeCell="A19" sqref="A19"/>
    </sheetView>
  </sheetViews>
  <sheetFormatPr defaultColWidth="19.5703125" defaultRowHeight="21" x14ac:dyDescent="0.35"/>
  <cols>
    <col min="1" max="2" width="19.5703125" style="16"/>
    <col min="3" max="3" width="14.140625" style="16" customWidth="1"/>
    <col min="4" max="16384" width="19.5703125" style="16"/>
  </cols>
  <sheetData>
    <row r="1" spans="1:7" ht="23.25" x14ac:dyDescent="0.35">
      <c r="A1" s="392" t="s">
        <v>30</v>
      </c>
      <c r="B1" s="392"/>
      <c r="C1" s="392"/>
      <c r="D1" s="392"/>
      <c r="E1" s="392"/>
      <c r="F1" s="392"/>
    </row>
    <row r="2" spans="1:7" x14ac:dyDescent="0.35">
      <c r="A2" s="393" t="s">
        <v>162</v>
      </c>
      <c r="B2" s="393"/>
      <c r="C2" s="393"/>
      <c r="D2" s="393"/>
      <c r="E2" s="393"/>
      <c r="F2" s="393"/>
    </row>
    <row r="3" spans="1:7" x14ac:dyDescent="0.35">
      <c r="A3" s="394" t="s">
        <v>394</v>
      </c>
      <c r="B3" s="394"/>
      <c r="C3" s="394"/>
      <c r="D3" s="394"/>
      <c r="E3" s="394"/>
      <c r="F3" s="394"/>
    </row>
    <row r="4" spans="1:7" x14ac:dyDescent="0.35">
      <c r="A4" s="395" t="s">
        <v>21</v>
      </c>
      <c r="B4" s="396"/>
      <c r="C4" s="397"/>
      <c r="D4" s="60" t="s">
        <v>97</v>
      </c>
      <c r="E4" s="60" t="s">
        <v>98</v>
      </c>
      <c r="F4" s="60" t="s">
        <v>99</v>
      </c>
    </row>
    <row r="5" spans="1:7" x14ac:dyDescent="0.35">
      <c r="A5" s="170" t="s">
        <v>2</v>
      </c>
      <c r="B5" s="106"/>
      <c r="C5" s="106"/>
      <c r="D5" s="108">
        <v>111100</v>
      </c>
      <c r="E5" s="61">
        <v>18020</v>
      </c>
      <c r="F5" s="61">
        <v>0</v>
      </c>
    </row>
    <row r="6" spans="1:7" x14ac:dyDescent="0.35">
      <c r="A6" s="171" t="s">
        <v>101</v>
      </c>
      <c r="B6" s="66"/>
      <c r="C6" s="66"/>
      <c r="D6" s="100">
        <v>111201</v>
      </c>
      <c r="E6" s="61">
        <f>3387842.52+113125.34+266150.17</f>
        <v>3767118.03</v>
      </c>
      <c r="F6" s="61">
        <v>0</v>
      </c>
    </row>
    <row r="7" spans="1:7" x14ac:dyDescent="0.35">
      <c r="A7" s="171" t="s">
        <v>102</v>
      </c>
      <c r="B7" s="66"/>
      <c r="C7" s="66"/>
      <c r="D7" s="100">
        <v>111202</v>
      </c>
      <c r="E7" s="61">
        <f>5700372.16+4392138.5</f>
        <v>10092510.66</v>
      </c>
      <c r="F7" s="61">
        <v>0</v>
      </c>
    </row>
    <row r="8" spans="1:7" x14ac:dyDescent="0.35">
      <c r="A8" s="171" t="s">
        <v>100</v>
      </c>
      <c r="B8" s="66"/>
      <c r="C8" s="66"/>
      <c r="D8" s="100">
        <v>111203</v>
      </c>
      <c r="E8" s="61">
        <v>725129.93</v>
      </c>
      <c r="F8" s="61">
        <v>0</v>
      </c>
      <c r="G8" s="62"/>
    </row>
    <row r="9" spans="1:7" x14ac:dyDescent="0.35">
      <c r="A9" s="171" t="s">
        <v>105</v>
      </c>
      <c r="B9" s="66"/>
      <c r="C9" s="66"/>
      <c r="D9" s="46">
        <v>112002</v>
      </c>
      <c r="E9" s="61">
        <v>7428035.8099999996</v>
      </c>
      <c r="F9" s="61">
        <v>0</v>
      </c>
    </row>
    <row r="10" spans="1:7" x14ac:dyDescent="0.35">
      <c r="A10" s="171" t="s">
        <v>188</v>
      </c>
      <c r="B10" s="66"/>
      <c r="C10" s="66"/>
      <c r="D10" s="100">
        <v>113100</v>
      </c>
      <c r="E10" s="61">
        <v>24300</v>
      </c>
      <c r="F10" s="61">
        <v>0</v>
      </c>
    </row>
    <row r="11" spans="1:7" x14ac:dyDescent="0.35">
      <c r="A11" s="171" t="s">
        <v>395</v>
      </c>
      <c r="B11" s="66"/>
      <c r="C11" s="66"/>
      <c r="D11" s="100"/>
      <c r="E11" s="61">
        <v>1247447.19</v>
      </c>
      <c r="F11" s="61"/>
    </row>
    <row r="12" spans="1:7" x14ac:dyDescent="0.35">
      <c r="A12" s="171" t="s">
        <v>106</v>
      </c>
      <c r="B12" s="66"/>
      <c r="C12" s="66"/>
      <c r="D12" s="100">
        <v>113301</v>
      </c>
      <c r="E12" s="61">
        <v>9920</v>
      </c>
      <c r="F12" s="61">
        <v>0</v>
      </c>
    </row>
    <row r="13" spans="1:7" x14ac:dyDescent="0.35">
      <c r="A13" s="171" t="s">
        <v>103</v>
      </c>
      <c r="B13" s="66"/>
      <c r="C13" s="66"/>
      <c r="D13" s="100">
        <v>113302</v>
      </c>
      <c r="E13" s="61">
        <v>4948.12</v>
      </c>
      <c r="F13" s="61">
        <v>0</v>
      </c>
    </row>
    <row r="14" spans="1:7" x14ac:dyDescent="0.35">
      <c r="A14" s="171" t="s">
        <v>153</v>
      </c>
      <c r="B14" s="66"/>
      <c r="C14" s="66"/>
      <c r="D14" s="100">
        <v>113303</v>
      </c>
      <c r="E14" s="61">
        <v>3680</v>
      </c>
      <c r="F14" s="61"/>
    </row>
    <row r="15" spans="1:7" x14ac:dyDescent="0.35">
      <c r="A15" s="171" t="s">
        <v>191</v>
      </c>
      <c r="B15" s="66"/>
      <c r="C15" s="66"/>
      <c r="D15" s="100">
        <v>113400</v>
      </c>
      <c r="E15" s="61">
        <v>99727.5</v>
      </c>
      <c r="F15" s="61">
        <v>0</v>
      </c>
    </row>
    <row r="16" spans="1:7" x14ac:dyDescent="0.35">
      <c r="A16" s="171" t="s">
        <v>124</v>
      </c>
      <c r="B16" s="66"/>
      <c r="C16" s="66"/>
      <c r="D16" s="100">
        <v>113700</v>
      </c>
      <c r="E16" s="61">
        <v>0</v>
      </c>
      <c r="F16" s="61">
        <v>0</v>
      </c>
    </row>
    <row r="17" spans="1:6" x14ac:dyDescent="0.35">
      <c r="A17" s="171" t="s">
        <v>125</v>
      </c>
      <c r="B17" s="66"/>
      <c r="C17" s="66"/>
      <c r="D17" s="46">
        <v>121000</v>
      </c>
      <c r="E17" s="61">
        <v>18544058.370000001</v>
      </c>
      <c r="F17" s="61">
        <v>0</v>
      </c>
    </row>
    <row r="18" spans="1:6" x14ac:dyDescent="0.35">
      <c r="A18" s="171" t="s">
        <v>479</v>
      </c>
      <c r="B18" s="66"/>
      <c r="C18" s="66"/>
      <c r="D18" s="46">
        <v>190001</v>
      </c>
      <c r="E18" s="61">
        <v>0</v>
      </c>
      <c r="F18" s="61">
        <v>46736676.229999997</v>
      </c>
    </row>
    <row r="19" spans="1:6" x14ac:dyDescent="0.35">
      <c r="A19" s="171" t="s">
        <v>190</v>
      </c>
      <c r="B19" s="66"/>
      <c r="C19" s="66"/>
      <c r="D19" s="46">
        <v>190004</v>
      </c>
      <c r="E19" s="61"/>
      <c r="F19" s="61"/>
    </row>
    <row r="20" spans="1:6" x14ac:dyDescent="0.35">
      <c r="A20" s="171" t="s">
        <v>320</v>
      </c>
      <c r="B20" s="66"/>
      <c r="C20" s="66"/>
      <c r="D20" s="46">
        <v>210200</v>
      </c>
      <c r="E20" s="61"/>
      <c r="F20" s="61">
        <v>0</v>
      </c>
    </row>
    <row r="21" spans="1:6" x14ac:dyDescent="0.35">
      <c r="A21" s="171" t="s">
        <v>312</v>
      </c>
      <c r="B21" s="66"/>
      <c r="C21" s="66"/>
      <c r="D21" s="46">
        <v>211000</v>
      </c>
      <c r="E21" s="61">
        <v>0</v>
      </c>
      <c r="F21" s="61">
        <v>1752.1</v>
      </c>
    </row>
    <row r="22" spans="1:6" x14ac:dyDescent="0.35">
      <c r="A22" s="171" t="s">
        <v>478</v>
      </c>
      <c r="B22" s="66"/>
      <c r="C22" s="66"/>
      <c r="D22" s="46">
        <v>215000</v>
      </c>
      <c r="E22" s="61">
        <v>0</v>
      </c>
      <c r="F22" s="61">
        <f>19813.59+36665.59+1256450+682583+58500+8+200000+14000+184600</f>
        <v>2452620.1799999997</v>
      </c>
    </row>
    <row r="23" spans="1:6" x14ac:dyDescent="0.35">
      <c r="A23" s="171" t="s">
        <v>126</v>
      </c>
      <c r="B23" s="66"/>
      <c r="C23" s="66"/>
      <c r="D23" s="46">
        <v>221202</v>
      </c>
      <c r="E23" s="61"/>
      <c r="F23" s="61">
        <v>10123384.119999999</v>
      </c>
    </row>
    <row r="24" spans="1:6" x14ac:dyDescent="0.35">
      <c r="A24" s="171" t="s">
        <v>189</v>
      </c>
      <c r="B24" s="66"/>
      <c r="C24" s="66"/>
      <c r="D24" s="46">
        <v>290001</v>
      </c>
      <c r="E24" s="61"/>
      <c r="F24" s="61">
        <v>0</v>
      </c>
    </row>
    <row r="25" spans="1:6" x14ac:dyDescent="0.35">
      <c r="A25" s="171" t="s">
        <v>104</v>
      </c>
      <c r="B25" s="66"/>
      <c r="C25" s="66"/>
      <c r="D25" s="46">
        <v>310000</v>
      </c>
      <c r="E25" s="61">
        <v>0</v>
      </c>
      <c r="F25" s="61">
        <v>17024387.84</v>
      </c>
    </row>
    <row r="26" spans="1:6" x14ac:dyDescent="0.35">
      <c r="A26" s="171" t="s">
        <v>76</v>
      </c>
      <c r="B26" s="66"/>
      <c r="C26" s="66"/>
      <c r="D26" s="100">
        <v>320000</v>
      </c>
      <c r="E26" s="61">
        <v>0</v>
      </c>
      <c r="F26" s="61">
        <v>10374409.699999999</v>
      </c>
    </row>
    <row r="27" spans="1:6" x14ac:dyDescent="0.35">
      <c r="A27" s="171" t="s">
        <v>23</v>
      </c>
      <c r="B27" s="66"/>
      <c r="C27" s="66"/>
      <c r="D27" s="100">
        <v>511000</v>
      </c>
      <c r="E27" s="61">
        <v>8285781.4000000004</v>
      </c>
      <c r="F27" s="61">
        <v>0</v>
      </c>
    </row>
    <row r="28" spans="1:6" x14ac:dyDescent="0.35">
      <c r="A28" s="171" t="s">
        <v>127</v>
      </c>
      <c r="B28" s="66"/>
      <c r="C28" s="66"/>
      <c r="D28" s="46">
        <v>521000</v>
      </c>
      <c r="E28" s="61">
        <v>2802472.26</v>
      </c>
      <c r="F28" s="61">
        <v>0</v>
      </c>
    </row>
    <row r="29" spans="1:6" x14ac:dyDescent="0.35">
      <c r="A29" s="171" t="s">
        <v>128</v>
      </c>
      <c r="B29" s="66"/>
      <c r="C29" s="66"/>
      <c r="D29" s="46">
        <v>522000</v>
      </c>
      <c r="E29" s="61">
        <v>13719709.609999999</v>
      </c>
      <c r="F29" s="61">
        <v>0</v>
      </c>
    </row>
    <row r="30" spans="1:6" x14ac:dyDescent="0.35">
      <c r="A30" s="171" t="s">
        <v>25</v>
      </c>
      <c r="B30" s="66"/>
      <c r="C30" s="66"/>
      <c r="D30" s="46">
        <v>531000</v>
      </c>
      <c r="E30" s="61">
        <v>675395</v>
      </c>
      <c r="F30" s="61">
        <v>0</v>
      </c>
    </row>
    <row r="31" spans="1:6" x14ac:dyDescent="0.35">
      <c r="A31" s="171" t="s">
        <v>26</v>
      </c>
      <c r="B31" s="66"/>
      <c r="C31" s="66"/>
      <c r="D31" s="46">
        <v>532000</v>
      </c>
      <c r="E31" s="61">
        <v>7783474.3399999999</v>
      </c>
      <c r="F31" s="61">
        <v>0</v>
      </c>
    </row>
    <row r="32" spans="1:6" x14ac:dyDescent="0.35">
      <c r="A32" s="171" t="s">
        <v>27</v>
      </c>
      <c r="B32" s="66"/>
      <c r="C32" s="66"/>
      <c r="D32" s="46">
        <v>533000</v>
      </c>
      <c r="E32" s="61">
        <v>4294424.08</v>
      </c>
      <c r="F32" s="61">
        <v>0</v>
      </c>
    </row>
    <row r="33" spans="1:11" x14ac:dyDescent="0.35">
      <c r="A33" s="171" t="s">
        <v>28</v>
      </c>
      <c r="B33" s="66"/>
      <c r="C33" s="66"/>
      <c r="D33" s="46">
        <v>534000</v>
      </c>
      <c r="E33" s="61">
        <v>962077.87</v>
      </c>
      <c r="F33" s="61">
        <v>0</v>
      </c>
    </row>
    <row r="34" spans="1:11" x14ac:dyDescent="0.35">
      <c r="A34" s="171" t="s">
        <v>44</v>
      </c>
      <c r="B34" s="66"/>
      <c r="C34" s="66"/>
      <c r="D34" s="46">
        <v>541000</v>
      </c>
      <c r="E34" s="61">
        <v>1352000</v>
      </c>
      <c r="F34" s="61">
        <v>0</v>
      </c>
    </row>
    <row r="35" spans="1:11" x14ac:dyDescent="0.35">
      <c r="A35" s="171" t="s">
        <v>45</v>
      </c>
      <c r="B35" s="66"/>
      <c r="C35" s="66"/>
      <c r="D35" s="46">
        <v>542000</v>
      </c>
      <c r="E35" s="61">
        <v>1627000</v>
      </c>
      <c r="F35" s="61">
        <v>0</v>
      </c>
    </row>
    <row r="36" spans="1:11" x14ac:dyDescent="0.35">
      <c r="A36" s="171" t="s">
        <v>49</v>
      </c>
      <c r="B36" s="66"/>
      <c r="C36" s="66"/>
      <c r="D36" s="46">
        <v>551000</v>
      </c>
      <c r="E36" s="61">
        <v>0</v>
      </c>
      <c r="F36" s="61">
        <v>0</v>
      </c>
    </row>
    <row r="37" spans="1:11" x14ac:dyDescent="0.35">
      <c r="A37" s="172" t="s">
        <v>29</v>
      </c>
      <c r="B37" s="107"/>
      <c r="C37" s="107"/>
      <c r="D37" s="46">
        <v>561000</v>
      </c>
      <c r="E37" s="61">
        <v>3246000</v>
      </c>
      <c r="F37" s="61">
        <v>0</v>
      </c>
    </row>
    <row r="38" spans="1:11" x14ac:dyDescent="0.35">
      <c r="A38" s="98"/>
      <c r="B38" s="99"/>
      <c r="C38" s="99"/>
      <c r="D38" s="31"/>
      <c r="E38" s="90">
        <f>SUM(E5:E37)</f>
        <v>86713230.170000002</v>
      </c>
      <c r="F38" s="90">
        <f>SUM(F5:F37)</f>
        <v>86713230.170000002</v>
      </c>
      <c r="G38" s="62">
        <f>SUM(E38-F38)</f>
        <v>0</v>
      </c>
    </row>
    <row r="39" spans="1:11" x14ac:dyDescent="0.35">
      <c r="E39" s="91"/>
      <c r="F39" s="63"/>
    </row>
    <row r="40" spans="1:11" x14ac:dyDescent="0.35">
      <c r="E40" s="91"/>
      <c r="F40" s="63"/>
    </row>
    <row r="41" spans="1:11" x14ac:dyDescent="0.35">
      <c r="E41" s="91"/>
      <c r="F41" s="63"/>
    </row>
    <row r="42" spans="1:11" x14ac:dyDescent="0.35">
      <c r="A42" s="398" t="s">
        <v>130</v>
      </c>
      <c r="B42" s="398"/>
      <c r="C42" s="398" t="s">
        <v>131</v>
      </c>
      <c r="D42" s="398"/>
      <c r="E42" s="398" t="s">
        <v>130</v>
      </c>
      <c r="F42" s="398"/>
    </row>
    <row r="43" spans="1:11" s="15" customFormat="1" x14ac:dyDescent="0.35">
      <c r="A43" s="393" t="s">
        <v>175</v>
      </c>
      <c r="B43" s="393"/>
      <c r="C43" s="393" t="s">
        <v>455</v>
      </c>
      <c r="D43" s="393"/>
      <c r="E43" s="393" t="s">
        <v>176</v>
      </c>
      <c r="F43" s="393"/>
    </row>
    <row r="44" spans="1:11" x14ac:dyDescent="0.35">
      <c r="A44" s="393" t="s">
        <v>154</v>
      </c>
      <c r="B44" s="393"/>
      <c r="C44" s="393" t="s">
        <v>456</v>
      </c>
      <c r="D44" s="393"/>
      <c r="E44" s="393" t="s">
        <v>111</v>
      </c>
      <c r="F44" s="393"/>
      <c r="G44" s="13"/>
      <c r="H44" s="13"/>
      <c r="J44" s="13"/>
      <c r="K44" s="13"/>
    </row>
    <row r="45" spans="1:11" x14ac:dyDescent="0.35">
      <c r="A45" s="393"/>
      <c r="B45" s="393"/>
      <c r="C45" s="393" t="s">
        <v>110</v>
      </c>
      <c r="D45" s="393"/>
      <c r="E45" s="393"/>
      <c r="F45" s="393"/>
      <c r="G45" s="13"/>
      <c r="H45" s="13"/>
      <c r="J45" s="13"/>
      <c r="K45" s="13"/>
    </row>
    <row r="46" spans="1:11" x14ac:dyDescent="0.35">
      <c r="E46" s="91"/>
      <c r="F46" s="63"/>
    </row>
    <row r="47" spans="1:11" x14ac:dyDescent="0.35">
      <c r="E47" s="63"/>
      <c r="F47" s="63"/>
    </row>
    <row r="48" spans="1:11" x14ac:dyDescent="0.35">
      <c r="E48" s="63"/>
      <c r="F48" s="63"/>
    </row>
    <row r="49" spans="5:6" x14ac:dyDescent="0.35">
      <c r="E49" s="63"/>
      <c r="F49" s="63"/>
    </row>
    <row r="50" spans="5:6" x14ac:dyDescent="0.35">
      <c r="E50" s="63"/>
      <c r="F50" s="63"/>
    </row>
    <row r="51" spans="5:6" x14ac:dyDescent="0.35">
      <c r="E51" s="63"/>
      <c r="F51" s="63"/>
    </row>
    <row r="52" spans="5:6" x14ac:dyDescent="0.35">
      <c r="E52" s="63"/>
      <c r="F52" s="63"/>
    </row>
    <row r="53" spans="5:6" x14ac:dyDescent="0.35">
      <c r="E53" s="63"/>
      <c r="F53" s="63"/>
    </row>
    <row r="54" spans="5:6" x14ac:dyDescent="0.35">
      <c r="E54" s="63"/>
      <c r="F54" s="63"/>
    </row>
    <row r="55" spans="5:6" x14ac:dyDescent="0.35">
      <c r="E55" s="63"/>
      <c r="F55" s="63"/>
    </row>
    <row r="56" spans="5:6" x14ac:dyDescent="0.35">
      <c r="E56" s="63"/>
      <c r="F56" s="63"/>
    </row>
    <row r="57" spans="5:6" x14ac:dyDescent="0.35">
      <c r="E57" s="63"/>
      <c r="F57" s="63"/>
    </row>
    <row r="58" spans="5:6" x14ac:dyDescent="0.35">
      <c r="E58" s="63"/>
      <c r="F58" s="63"/>
    </row>
    <row r="59" spans="5:6" x14ac:dyDescent="0.35">
      <c r="E59" s="63"/>
      <c r="F59" s="63"/>
    </row>
  </sheetData>
  <mergeCells count="16">
    <mergeCell ref="A45:B45"/>
    <mergeCell ref="C45:D45"/>
    <mergeCell ref="E45:F45"/>
    <mergeCell ref="E42:F42"/>
    <mergeCell ref="A42:B42"/>
    <mergeCell ref="A44:B44"/>
    <mergeCell ref="C42:D42"/>
    <mergeCell ref="C44:D44"/>
    <mergeCell ref="E44:F44"/>
    <mergeCell ref="A43:B43"/>
    <mergeCell ref="A1:F1"/>
    <mergeCell ref="A2:F2"/>
    <mergeCell ref="A3:F3"/>
    <mergeCell ref="A4:C4"/>
    <mergeCell ref="C43:D43"/>
    <mergeCell ref="E43:F43"/>
  </mergeCells>
  <phoneticPr fontId="0" type="noConversion"/>
  <printOptions horizontalCentered="1"/>
  <pageMargins left="0.39370078740157483" right="0.39370078740157483" top="0.39370078740157483" bottom="0.19685039370078741" header="0.51181102362204722" footer="0.39370078740157483"/>
  <pageSetup paperSize="9" scale="80" orientation="portrait" horizontalDpi="180" verticalDpi="180" r:id="rId1"/>
  <headerFooter alignWithMargins="0"/>
  <rowBreaks count="1" manualBreakCount="1">
    <brk id="45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6"/>
  <dimension ref="A1:G40"/>
  <sheetViews>
    <sheetView showWhiteSpace="0" zoomScale="90" zoomScaleNormal="90" workbookViewId="0">
      <selection activeCell="C26" sqref="C26"/>
    </sheetView>
  </sheetViews>
  <sheetFormatPr defaultColWidth="13" defaultRowHeight="23.25" x14ac:dyDescent="0.5"/>
  <cols>
    <col min="1" max="1" width="45.7109375" style="16" customWidth="1"/>
    <col min="2" max="2" width="24.7109375" style="15" customWidth="1"/>
    <col min="3" max="3" width="30.7109375" style="16" customWidth="1"/>
    <col min="4" max="4" width="35.7109375" style="16" customWidth="1"/>
    <col min="5" max="5" width="8.5703125" style="3" customWidth="1"/>
    <col min="6" max="16384" width="13" style="3"/>
  </cols>
  <sheetData>
    <row r="1" spans="1:5" x14ac:dyDescent="0.5">
      <c r="A1" s="393" t="s">
        <v>30</v>
      </c>
      <c r="B1" s="393"/>
      <c r="C1" s="393"/>
      <c r="D1" s="393"/>
    </row>
    <row r="2" spans="1:5" x14ac:dyDescent="0.5">
      <c r="A2" s="393" t="s">
        <v>194</v>
      </c>
      <c r="B2" s="393"/>
      <c r="C2" s="393"/>
      <c r="D2" s="393"/>
      <c r="E2" s="5"/>
    </row>
    <row r="3" spans="1:5" x14ac:dyDescent="0.5">
      <c r="A3" s="393" t="s">
        <v>473</v>
      </c>
      <c r="B3" s="393"/>
      <c r="C3" s="393"/>
      <c r="D3" s="393"/>
      <c r="E3" s="5"/>
    </row>
    <row r="4" spans="1:5" x14ac:dyDescent="0.5">
      <c r="A4" s="411" t="s">
        <v>476</v>
      </c>
      <c r="B4" s="411"/>
      <c r="C4" s="411"/>
      <c r="D4" s="411"/>
      <c r="E4" s="8"/>
    </row>
    <row r="5" spans="1:5" x14ac:dyDescent="0.5">
      <c r="A5" s="17" t="s">
        <v>185</v>
      </c>
      <c r="B5" s="17" t="s">
        <v>33</v>
      </c>
      <c r="C5" s="412" t="s">
        <v>310</v>
      </c>
      <c r="D5" s="413"/>
      <c r="E5" s="6"/>
    </row>
    <row r="6" spans="1:5" x14ac:dyDescent="0.5">
      <c r="A6" s="18"/>
      <c r="B6" s="19"/>
      <c r="C6" s="251" t="s">
        <v>34</v>
      </c>
      <c r="D6" s="251" t="s">
        <v>35</v>
      </c>
      <c r="E6" s="6"/>
    </row>
    <row r="7" spans="1:5" x14ac:dyDescent="0.5">
      <c r="A7" s="58" t="s">
        <v>36</v>
      </c>
      <c r="B7" s="57"/>
      <c r="C7" s="22"/>
      <c r="D7" s="38"/>
      <c r="E7" s="7"/>
    </row>
    <row r="8" spans="1:5" x14ac:dyDescent="0.5">
      <c r="A8" s="47" t="s">
        <v>387</v>
      </c>
      <c r="B8" s="162">
        <v>18544058.370000001</v>
      </c>
      <c r="C8" s="47" t="s">
        <v>388</v>
      </c>
      <c r="D8" s="162">
        <v>18544058.370000001</v>
      </c>
      <c r="E8" s="7"/>
    </row>
    <row r="9" spans="1:5" x14ac:dyDescent="0.5">
      <c r="A9" s="24"/>
      <c r="B9" s="25"/>
      <c r="C9" s="24"/>
      <c r="D9" s="25"/>
      <c r="E9" s="7"/>
    </row>
    <row r="10" spans="1:5" x14ac:dyDescent="0.5">
      <c r="A10" s="24"/>
      <c r="B10" s="25"/>
      <c r="C10" s="24"/>
      <c r="D10" s="55"/>
      <c r="E10" s="7"/>
    </row>
    <row r="11" spans="1:5" x14ac:dyDescent="0.5">
      <c r="A11" s="24"/>
      <c r="B11" s="25"/>
      <c r="C11" s="24"/>
      <c r="D11" s="55"/>
      <c r="E11" s="7"/>
    </row>
    <row r="12" spans="1:5" x14ac:dyDescent="0.5">
      <c r="A12" s="24"/>
      <c r="B12" s="25"/>
      <c r="C12" s="24"/>
      <c r="D12" s="55"/>
      <c r="E12" s="7"/>
    </row>
    <row r="13" spans="1:5" x14ac:dyDescent="0.5">
      <c r="A13" s="24"/>
      <c r="B13" s="25"/>
      <c r="C13" s="24"/>
      <c r="D13" s="55"/>
      <c r="E13" s="7"/>
    </row>
    <row r="14" spans="1:5" x14ac:dyDescent="0.5">
      <c r="A14" s="24"/>
      <c r="B14" s="25"/>
      <c r="C14" s="24"/>
      <c r="D14" s="55"/>
      <c r="E14" s="7"/>
    </row>
    <row r="15" spans="1:5" x14ac:dyDescent="0.5">
      <c r="A15" s="24"/>
      <c r="B15" s="25"/>
      <c r="C15" s="24"/>
      <c r="D15" s="55"/>
      <c r="E15" s="7"/>
    </row>
    <row r="16" spans="1:5" x14ac:dyDescent="0.5">
      <c r="A16" s="24"/>
      <c r="B16" s="25"/>
      <c r="C16" s="24"/>
      <c r="D16" s="55"/>
      <c r="E16" s="7"/>
    </row>
    <row r="17" spans="1:7" x14ac:dyDescent="0.5">
      <c r="A17" s="24"/>
      <c r="B17" s="28"/>
      <c r="C17" s="24"/>
      <c r="D17" s="55"/>
      <c r="E17" s="7"/>
    </row>
    <row r="18" spans="1:7" x14ac:dyDescent="0.5">
      <c r="A18" s="24"/>
      <c r="B18" s="28"/>
      <c r="C18" s="24"/>
      <c r="D18" s="55"/>
      <c r="E18" s="7"/>
    </row>
    <row r="19" spans="1:7" x14ac:dyDescent="0.5">
      <c r="A19" s="24"/>
      <c r="B19" s="28"/>
      <c r="C19" s="24"/>
      <c r="D19" s="55"/>
      <c r="E19" s="7"/>
    </row>
    <row r="20" spans="1:7" x14ac:dyDescent="0.5">
      <c r="A20" s="29"/>
      <c r="B20" s="28"/>
      <c r="C20" s="24"/>
      <c r="D20" s="55"/>
      <c r="E20" s="7"/>
    </row>
    <row r="21" spans="1:7" x14ac:dyDescent="0.5">
      <c r="A21" s="29"/>
      <c r="B21" s="28"/>
      <c r="C21" s="24"/>
      <c r="D21" s="55"/>
      <c r="E21" s="7"/>
    </row>
    <row r="22" spans="1:7" x14ac:dyDescent="0.5">
      <c r="A22" s="29"/>
      <c r="B22" s="25"/>
      <c r="C22" s="24"/>
      <c r="D22" s="55"/>
      <c r="E22" s="7"/>
    </row>
    <row r="23" spans="1:7" x14ac:dyDescent="0.5">
      <c r="A23" s="10"/>
      <c r="B23" s="56"/>
      <c r="C23" s="10"/>
      <c r="D23" s="23"/>
      <c r="E23" s="7"/>
    </row>
    <row r="24" spans="1:7" x14ac:dyDescent="0.5">
      <c r="A24" s="251" t="s">
        <v>9</v>
      </c>
      <c r="B24" s="30">
        <f>SUM(B8:B23)</f>
        <v>18544058.370000001</v>
      </c>
      <c r="C24" s="31"/>
      <c r="D24" s="30">
        <f>SUM(D8:D23)</f>
        <v>18544058.370000001</v>
      </c>
      <c r="E24" s="7"/>
    </row>
    <row r="25" spans="1:7" x14ac:dyDescent="0.5">
      <c r="A25" s="32"/>
      <c r="B25" s="33"/>
      <c r="C25" s="34"/>
      <c r="D25" s="33"/>
      <c r="E25" s="7"/>
    </row>
    <row r="26" spans="1:7" x14ac:dyDescent="0.5">
      <c r="A26" s="250"/>
      <c r="B26" s="36"/>
      <c r="C26" s="37"/>
      <c r="D26" s="36"/>
      <c r="E26" s="7"/>
    </row>
    <row r="27" spans="1:7" s="4" customFormat="1" x14ac:dyDescent="0.5">
      <c r="A27" s="249" t="s">
        <v>130</v>
      </c>
      <c r="B27" s="398" t="s">
        <v>131</v>
      </c>
      <c r="C27" s="398"/>
      <c r="D27" s="249" t="s">
        <v>130</v>
      </c>
      <c r="E27" s="249"/>
      <c r="F27" s="249"/>
      <c r="G27" s="249"/>
    </row>
    <row r="28" spans="1:7" s="4" customFormat="1" x14ac:dyDescent="0.5">
      <c r="A28" s="248" t="s">
        <v>175</v>
      </c>
      <c r="B28" s="393" t="s">
        <v>455</v>
      </c>
      <c r="C28" s="393"/>
      <c r="D28" s="248" t="s">
        <v>176</v>
      </c>
      <c r="E28" s="248"/>
      <c r="F28" s="248"/>
      <c r="G28" s="248"/>
    </row>
    <row r="29" spans="1:7" x14ac:dyDescent="0.5">
      <c r="A29" s="248" t="s">
        <v>154</v>
      </c>
      <c r="B29" s="393" t="s">
        <v>456</v>
      </c>
      <c r="C29" s="393"/>
      <c r="D29" s="248" t="s">
        <v>111</v>
      </c>
      <c r="E29" s="248"/>
      <c r="F29" s="248"/>
      <c r="G29" s="248"/>
    </row>
    <row r="30" spans="1:7" x14ac:dyDescent="0.5">
      <c r="A30" s="248"/>
      <c r="B30" s="393" t="s">
        <v>110</v>
      </c>
      <c r="C30" s="393"/>
      <c r="D30" s="248"/>
      <c r="E30" s="248"/>
      <c r="F30" s="248"/>
      <c r="G30" s="16"/>
    </row>
    <row r="31" spans="1:7" x14ac:dyDescent="0.5">
      <c r="A31" s="250"/>
      <c r="B31" s="36"/>
      <c r="C31" s="37"/>
      <c r="D31" s="36"/>
      <c r="E31" s="7"/>
    </row>
    <row r="32" spans="1:7" x14ac:dyDescent="0.5">
      <c r="A32" s="250"/>
      <c r="B32" s="36"/>
      <c r="C32" s="37"/>
      <c r="D32" s="36"/>
      <c r="E32" s="7"/>
    </row>
    <row r="33" spans="1:5" x14ac:dyDescent="0.5">
      <c r="A33" s="250"/>
      <c r="B33" s="36"/>
      <c r="C33" s="37"/>
      <c r="D33" s="36"/>
      <c r="E33" s="7"/>
    </row>
    <row r="34" spans="1:5" x14ac:dyDescent="0.5">
      <c r="A34" s="250"/>
      <c r="B34" s="36"/>
      <c r="C34" s="37"/>
      <c r="D34" s="36"/>
      <c r="E34" s="7"/>
    </row>
    <row r="35" spans="1:5" x14ac:dyDescent="0.5">
      <c r="A35" s="250"/>
      <c r="B35" s="36"/>
      <c r="C35" s="37"/>
      <c r="D35" s="36"/>
      <c r="E35" s="7"/>
    </row>
    <row r="36" spans="1:5" x14ac:dyDescent="0.5">
      <c r="A36" s="250"/>
      <c r="B36" s="36"/>
      <c r="C36" s="37"/>
      <c r="D36" s="36"/>
      <c r="E36" s="7"/>
    </row>
    <row r="37" spans="1:5" x14ac:dyDescent="0.5">
      <c r="A37" s="250"/>
      <c r="B37" s="36"/>
      <c r="C37" s="37"/>
      <c r="D37" s="36"/>
      <c r="E37" s="7"/>
    </row>
    <row r="38" spans="1:5" x14ac:dyDescent="0.5">
      <c r="A38" s="250"/>
      <c r="B38" s="36"/>
      <c r="C38" s="37"/>
      <c r="D38" s="36"/>
      <c r="E38" s="7"/>
    </row>
    <row r="39" spans="1:5" x14ac:dyDescent="0.5">
      <c r="A39" s="250"/>
      <c r="B39" s="36"/>
      <c r="C39" s="37"/>
      <c r="D39" s="36"/>
      <c r="E39" s="7"/>
    </row>
    <row r="40" spans="1:5" x14ac:dyDescent="0.5">
      <c r="A40" s="250"/>
      <c r="B40" s="36"/>
      <c r="C40" s="37"/>
      <c r="D40" s="36"/>
      <c r="E40" s="7"/>
    </row>
  </sheetData>
  <mergeCells count="9">
    <mergeCell ref="B28:C28"/>
    <mergeCell ref="B29:C29"/>
    <mergeCell ref="B30:C30"/>
    <mergeCell ref="B27:C27"/>
    <mergeCell ref="A1:D1"/>
    <mergeCell ref="A2:D2"/>
    <mergeCell ref="A3:D3"/>
    <mergeCell ref="A4:D4"/>
    <mergeCell ref="C5:D5"/>
  </mergeCells>
  <printOptions horizontalCentered="1"/>
  <pageMargins left="0.19685039370078741" right="0.19685039370078741" top="0.59055118110236227" bottom="0.39370078740157483" header="0.35433070866141736" footer="0.51181102362204722"/>
  <pageSetup paperSize="9" scale="75" orientation="portrait" horizontalDpi="180" verticalDpi="18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tabColor rgb="FF7030A0"/>
  </sheetPr>
  <dimension ref="A1:K84"/>
  <sheetViews>
    <sheetView zoomScale="90" workbookViewId="0">
      <selection activeCell="C22" sqref="C22:D25"/>
    </sheetView>
  </sheetViews>
  <sheetFormatPr defaultColWidth="19.7109375" defaultRowHeight="21" x14ac:dyDescent="0.35"/>
  <cols>
    <col min="1" max="16384" width="19.7109375" style="16"/>
  </cols>
  <sheetData>
    <row r="1" spans="1:7" x14ac:dyDescent="0.35">
      <c r="A1" s="393" t="s">
        <v>30</v>
      </c>
      <c r="B1" s="393"/>
      <c r="C1" s="393"/>
      <c r="D1" s="393"/>
      <c r="E1" s="393"/>
      <c r="F1" s="393"/>
      <c r="G1" s="40"/>
    </row>
    <row r="2" spans="1:7" x14ac:dyDescent="0.35">
      <c r="A2" s="393" t="s">
        <v>194</v>
      </c>
      <c r="B2" s="393"/>
      <c r="C2" s="393"/>
      <c r="D2" s="393"/>
      <c r="E2" s="393"/>
      <c r="F2" s="393"/>
      <c r="G2" s="40"/>
    </row>
    <row r="3" spans="1:7" x14ac:dyDescent="0.35">
      <c r="A3" s="415" t="str">
        <f>งบทรัพย์สินสตง!A3</f>
        <v>สำหรับปีสิ้นสุดวันที่ 30 กันยายน 2560</v>
      </c>
      <c r="B3" s="415"/>
      <c r="C3" s="415"/>
      <c r="D3" s="415"/>
      <c r="E3" s="415"/>
      <c r="F3" s="415"/>
      <c r="G3" s="40"/>
    </row>
    <row r="4" spans="1:7" x14ac:dyDescent="0.35">
      <c r="A4" s="161"/>
      <c r="B4" s="161"/>
      <c r="C4" s="161"/>
      <c r="D4" s="161"/>
      <c r="E4" s="161"/>
      <c r="F4" s="161"/>
      <c r="G4" s="109"/>
    </row>
    <row r="5" spans="1:7" x14ac:dyDescent="0.35">
      <c r="A5" s="15" t="s">
        <v>195</v>
      </c>
      <c r="F5" s="9"/>
    </row>
    <row r="7" spans="1:7" x14ac:dyDescent="0.35">
      <c r="A7" s="15" t="s">
        <v>2</v>
      </c>
      <c r="B7" s="15"/>
      <c r="C7" s="15"/>
      <c r="D7" s="15"/>
      <c r="E7" s="15"/>
      <c r="F7" s="76">
        <v>18020</v>
      </c>
    </row>
    <row r="8" spans="1:7" x14ac:dyDescent="0.35">
      <c r="A8" s="15" t="s">
        <v>3</v>
      </c>
      <c r="B8" s="15" t="s">
        <v>4</v>
      </c>
      <c r="C8" s="15"/>
      <c r="D8" s="177" t="s">
        <v>177</v>
      </c>
      <c r="E8" s="15"/>
      <c r="F8" s="73">
        <v>3387842.52</v>
      </c>
    </row>
    <row r="9" spans="1:7" x14ac:dyDescent="0.35">
      <c r="A9" s="15"/>
      <c r="B9" s="15" t="s">
        <v>5</v>
      </c>
      <c r="C9" s="15"/>
      <c r="D9" s="177" t="s">
        <v>179</v>
      </c>
      <c r="E9" s="15"/>
      <c r="F9" s="73">
        <v>113125.34</v>
      </c>
    </row>
    <row r="10" spans="1:7" x14ac:dyDescent="0.35">
      <c r="A10" s="15"/>
      <c r="B10" s="15" t="s">
        <v>160</v>
      </c>
      <c r="C10" s="15"/>
      <c r="D10" s="177" t="s">
        <v>181</v>
      </c>
      <c r="E10" s="15"/>
      <c r="F10" s="73">
        <v>266150.17</v>
      </c>
    </row>
    <row r="11" spans="1:7" x14ac:dyDescent="0.35">
      <c r="A11" s="15"/>
      <c r="B11" s="15" t="s">
        <v>109</v>
      </c>
      <c r="C11" s="15"/>
      <c r="D11" s="177" t="s">
        <v>178</v>
      </c>
      <c r="E11" s="15"/>
      <c r="F11" s="73">
        <v>5700372.1600000001</v>
      </c>
    </row>
    <row r="12" spans="1:7" x14ac:dyDescent="0.35">
      <c r="A12" s="15"/>
      <c r="B12" s="15" t="s">
        <v>6</v>
      </c>
      <c r="C12" s="15"/>
      <c r="D12" s="177" t="s">
        <v>180</v>
      </c>
      <c r="E12" s="15"/>
      <c r="F12" s="73">
        <v>4392138.5</v>
      </c>
    </row>
    <row r="13" spans="1:7" x14ac:dyDescent="0.35">
      <c r="A13" s="15"/>
      <c r="B13" s="15" t="s">
        <v>58</v>
      </c>
      <c r="C13" s="15"/>
      <c r="D13" s="177" t="s">
        <v>391</v>
      </c>
      <c r="E13" s="15"/>
      <c r="F13" s="73">
        <v>725129.93</v>
      </c>
    </row>
    <row r="14" spans="1:7" ht="21.75" thickBot="1" x14ac:dyDescent="0.4">
      <c r="A14" s="15"/>
      <c r="B14" s="14" t="s">
        <v>9</v>
      </c>
      <c r="C14" s="15"/>
      <c r="D14" s="15"/>
      <c r="E14" s="15"/>
      <c r="F14" s="79">
        <f>SUM(F7:F13)</f>
        <v>14602778.619999999</v>
      </c>
    </row>
    <row r="15" spans="1:7" ht="21.75" thickTop="1" x14ac:dyDescent="0.35">
      <c r="A15" s="15"/>
      <c r="B15" s="14"/>
      <c r="C15" s="15"/>
      <c r="D15" s="15"/>
      <c r="E15" s="15"/>
      <c r="F15" s="36"/>
    </row>
    <row r="16" spans="1:7" x14ac:dyDescent="0.35">
      <c r="A16" s="15"/>
      <c r="B16" s="14"/>
      <c r="C16" s="15"/>
      <c r="D16" s="15"/>
      <c r="E16" s="15"/>
      <c r="F16" s="36"/>
    </row>
    <row r="17" spans="1:11" x14ac:dyDescent="0.35">
      <c r="B17" s="14"/>
      <c r="F17" s="36"/>
    </row>
    <row r="22" spans="1:11" x14ac:dyDescent="0.35">
      <c r="A22" s="398" t="s">
        <v>130</v>
      </c>
      <c r="B22" s="398"/>
      <c r="C22" s="398" t="s">
        <v>131</v>
      </c>
      <c r="D22" s="398"/>
      <c r="E22" s="398" t="s">
        <v>130</v>
      </c>
      <c r="F22" s="398"/>
    </row>
    <row r="23" spans="1:11" s="15" customFormat="1" x14ac:dyDescent="0.35">
      <c r="A23" s="393" t="s">
        <v>175</v>
      </c>
      <c r="B23" s="393"/>
      <c r="C23" s="393" t="s">
        <v>455</v>
      </c>
      <c r="D23" s="393"/>
      <c r="E23" s="393" t="s">
        <v>176</v>
      </c>
      <c r="F23" s="393"/>
    </row>
    <row r="24" spans="1:11" x14ac:dyDescent="0.35">
      <c r="A24" s="393" t="s">
        <v>154</v>
      </c>
      <c r="B24" s="393"/>
      <c r="C24" s="393" t="s">
        <v>456</v>
      </c>
      <c r="D24" s="393"/>
      <c r="E24" s="393" t="s">
        <v>111</v>
      </c>
      <c r="F24" s="393"/>
      <c r="H24" s="13"/>
      <c r="J24" s="13"/>
      <c r="K24" s="13"/>
    </row>
    <row r="25" spans="1:11" x14ac:dyDescent="0.35">
      <c r="A25" s="393"/>
      <c r="B25" s="393"/>
      <c r="C25" s="393" t="s">
        <v>110</v>
      </c>
      <c r="D25" s="393"/>
      <c r="E25" s="14"/>
      <c r="F25" s="393"/>
      <c r="G25" s="393"/>
      <c r="H25" s="13"/>
      <c r="J25" s="13"/>
      <c r="K25" s="13"/>
    </row>
    <row r="71" spans="1:6" x14ac:dyDescent="0.35">
      <c r="A71" s="15" t="s">
        <v>0</v>
      </c>
    </row>
    <row r="73" spans="1:6" x14ac:dyDescent="0.35">
      <c r="A73" s="15" t="s">
        <v>1</v>
      </c>
    </row>
    <row r="75" spans="1:6" x14ac:dyDescent="0.35">
      <c r="A75" s="16" t="s">
        <v>2</v>
      </c>
      <c r="F75" s="76">
        <v>144</v>
      </c>
    </row>
    <row r="76" spans="1:6" x14ac:dyDescent="0.35">
      <c r="A76" s="16" t="s">
        <v>3</v>
      </c>
      <c r="B76" s="16" t="s">
        <v>4</v>
      </c>
      <c r="C76" s="16" t="s">
        <v>57</v>
      </c>
      <c r="F76" s="80">
        <v>398122.09</v>
      </c>
    </row>
    <row r="77" spans="1:6" x14ac:dyDescent="0.35">
      <c r="B77" s="16" t="s">
        <v>5</v>
      </c>
      <c r="C77" s="16" t="s">
        <v>55</v>
      </c>
      <c r="F77" s="80">
        <v>6105645.9900000002</v>
      </c>
    </row>
    <row r="78" spans="1:6" x14ac:dyDescent="0.35">
      <c r="B78" s="16" t="s">
        <v>5</v>
      </c>
      <c r="C78" s="16" t="s">
        <v>56</v>
      </c>
      <c r="F78" s="80">
        <v>482.36</v>
      </c>
    </row>
    <row r="79" spans="1:6" x14ac:dyDescent="0.35">
      <c r="B79" s="16" t="s">
        <v>6</v>
      </c>
      <c r="F79" s="80">
        <v>1242589.69</v>
      </c>
    </row>
    <row r="80" spans="1:6" x14ac:dyDescent="0.35">
      <c r="B80" s="16" t="s">
        <v>58</v>
      </c>
      <c r="F80" s="73">
        <v>37804.57</v>
      </c>
    </row>
    <row r="81" spans="1:6" x14ac:dyDescent="0.35">
      <c r="A81" s="16" t="s">
        <v>47</v>
      </c>
      <c r="F81" s="76" t="s">
        <v>7</v>
      </c>
    </row>
    <row r="82" spans="1:6" x14ac:dyDescent="0.35">
      <c r="A82" s="16" t="s">
        <v>59</v>
      </c>
      <c r="F82" s="76" t="s">
        <v>7</v>
      </c>
    </row>
    <row r="83" spans="1:6" ht="21.75" thickBot="1" x14ac:dyDescent="0.4">
      <c r="B83" s="14" t="s">
        <v>9</v>
      </c>
      <c r="F83" s="79">
        <v>7784788.71</v>
      </c>
    </row>
    <row r="84" spans="1:6" ht="21.75" thickTop="1" x14ac:dyDescent="0.35"/>
  </sheetData>
  <mergeCells count="15">
    <mergeCell ref="E23:F23"/>
    <mergeCell ref="E24:F24"/>
    <mergeCell ref="A24:B24"/>
    <mergeCell ref="C24:D24"/>
    <mergeCell ref="A25:B25"/>
    <mergeCell ref="C25:D25"/>
    <mergeCell ref="F25:G25"/>
    <mergeCell ref="A23:B23"/>
    <mergeCell ref="C23:D23"/>
    <mergeCell ref="A1:F1"/>
    <mergeCell ref="A2:F2"/>
    <mergeCell ref="A3:F3"/>
    <mergeCell ref="A22:B22"/>
    <mergeCell ref="C22:D22"/>
    <mergeCell ref="E22:F22"/>
  </mergeCells>
  <phoneticPr fontId="8" type="noConversion"/>
  <printOptions horizontalCentered="1"/>
  <pageMargins left="0.19685039370078741" right="0.19685039370078741" top="0.98425196850393704" bottom="0.39370078740157483" header="0.51181102362204722" footer="0.51181102362204722"/>
  <pageSetup paperSize="9" scale="90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7"/>
  <dimension ref="A1:H19"/>
  <sheetViews>
    <sheetView topLeftCell="A7" workbookViewId="0">
      <selection activeCell="C16" sqref="C16:D16"/>
    </sheetView>
  </sheetViews>
  <sheetFormatPr defaultColWidth="20" defaultRowHeight="21" x14ac:dyDescent="0.35"/>
  <cols>
    <col min="1" max="1" width="5.5703125" style="358" customWidth="1"/>
    <col min="2" max="2" width="24.140625" style="358" customWidth="1"/>
    <col min="3" max="3" width="16.28515625" style="358" customWidth="1"/>
    <col min="4" max="4" width="42.140625" style="358" bestFit="1" customWidth="1"/>
    <col min="5" max="5" width="10.7109375" style="358" customWidth="1"/>
    <col min="6" max="16384" width="20" style="358"/>
  </cols>
  <sheetData>
    <row r="1" spans="1:8" x14ac:dyDescent="0.35">
      <c r="A1" s="357" t="s">
        <v>30</v>
      </c>
    </row>
    <row r="2" spans="1:8" x14ac:dyDescent="0.35">
      <c r="A2" s="357" t="s">
        <v>194</v>
      </c>
    </row>
    <row r="3" spans="1:8" x14ac:dyDescent="0.35">
      <c r="A3" s="357" t="s">
        <v>417</v>
      </c>
    </row>
    <row r="4" spans="1:8" x14ac:dyDescent="0.35">
      <c r="A4" s="357" t="s">
        <v>463</v>
      </c>
    </row>
    <row r="7" spans="1:8" x14ac:dyDescent="0.35">
      <c r="B7" s="359" t="s">
        <v>459</v>
      </c>
      <c r="C7" s="359" t="s">
        <v>205</v>
      </c>
      <c r="D7" s="366" t="s">
        <v>21</v>
      </c>
      <c r="E7" s="367"/>
      <c r="F7" s="359" t="s">
        <v>35</v>
      </c>
    </row>
    <row r="8" spans="1:8" x14ac:dyDescent="0.35">
      <c r="B8" s="360" t="s">
        <v>460</v>
      </c>
      <c r="C8" s="360" t="s">
        <v>210</v>
      </c>
      <c r="D8" s="368" t="s">
        <v>461</v>
      </c>
      <c r="E8" s="369"/>
      <c r="F8" s="361">
        <v>6680</v>
      </c>
    </row>
    <row r="9" spans="1:8" x14ac:dyDescent="0.35">
      <c r="B9" s="362" t="s">
        <v>462</v>
      </c>
      <c r="C9" s="362" t="s">
        <v>210</v>
      </c>
      <c r="D9" s="370" t="s">
        <v>461</v>
      </c>
      <c r="E9" s="371"/>
      <c r="F9" s="363">
        <v>7180</v>
      </c>
    </row>
    <row r="10" spans="1:8" x14ac:dyDescent="0.35">
      <c r="B10" s="364"/>
      <c r="C10" s="364" t="s">
        <v>210</v>
      </c>
      <c r="D10" s="372" t="s">
        <v>461</v>
      </c>
      <c r="E10" s="373"/>
      <c r="F10" s="365">
        <v>10440</v>
      </c>
    </row>
    <row r="11" spans="1:8" x14ac:dyDescent="0.35">
      <c r="B11" s="366" t="s">
        <v>135</v>
      </c>
      <c r="C11" s="374"/>
      <c r="D11" s="374"/>
      <c r="E11" s="375"/>
      <c r="F11" s="376">
        <v>24300</v>
      </c>
    </row>
    <row r="15" spans="1:8" x14ac:dyDescent="0.35">
      <c r="A15" s="398" t="s">
        <v>130</v>
      </c>
      <c r="B15" s="398"/>
      <c r="C15" s="398" t="s">
        <v>131</v>
      </c>
      <c r="D15" s="398"/>
      <c r="E15" s="398" t="s">
        <v>130</v>
      </c>
      <c r="F15" s="398"/>
      <c r="H15" s="16"/>
    </row>
    <row r="16" spans="1:8" x14ac:dyDescent="0.35">
      <c r="A16" s="393" t="s">
        <v>175</v>
      </c>
      <c r="B16" s="393"/>
      <c r="C16" s="393" t="s">
        <v>455</v>
      </c>
      <c r="D16" s="393"/>
      <c r="E16" s="393" t="s">
        <v>176</v>
      </c>
      <c r="F16" s="393"/>
      <c r="H16" s="15"/>
    </row>
    <row r="17" spans="1:8" x14ac:dyDescent="0.35">
      <c r="A17" s="393" t="s">
        <v>154</v>
      </c>
      <c r="B17" s="393"/>
      <c r="C17" s="393" t="s">
        <v>456</v>
      </c>
      <c r="D17" s="393"/>
      <c r="E17" s="393" t="s">
        <v>111</v>
      </c>
      <c r="F17" s="393"/>
      <c r="H17" s="16"/>
    </row>
    <row r="18" spans="1:8" x14ac:dyDescent="0.35">
      <c r="A18" s="393"/>
      <c r="B18" s="393"/>
      <c r="C18" s="393" t="s">
        <v>110</v>
      </c>
      <c r="D18" s="393"/>
      <c r="E18" s="343"/>
      <c r="F18" s="343"/>
      <c r="G18" s="393"/>
      <c r="H18" s="393"/>
    </row>
    <row r="19" spans="1:8" x14ac:dyDescent="0.35">
      <c r="A19" s="16"/>
      <c r="B19" s="16"/>
      <c r="C19" s="16"/>
      <c r="D19" s="16"/>
      <c r="E19" s="16"/>
      <c r="F19" s="16"/>
      <c r="G19" s="16"/>
      <c r="H19" s="16"/>
    </row>
  </sheetData>
  <mergeCells count="12">
    <mergeCell ref="A18:B18"/>
    <mergeCell ref="C18:D18"/>
    <mergeCell ref="G18:H18"/>
    <mergeCell ref="A15:B15"/>
    <mergeCell ref="C15:D15"/>
    <mergeCell ref="A16:B16"/>
    <mergeCell ref="C16:D16"/>
    <mergeCell ref="A17:B17"/>
    <mergeCell ref="C17:D17"/>
    <mergeCell ref="E15:F15"/>
    <mergeCell ref="E16:F16"/>
    <mergeCell ref="E17:F17"/>
  </mergeCells>
  <printOptions horizontalCentered="1"/>
  <pageMargins left="0.19685039370078741" right="0.19685039370078741" top="0.47244094488188981" bottom="0.47244094488188981" header="0.47244094488188981" footer="0.47244094488188981"/>
  <pageSetup paperSize="9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8">
    <tabColor rgb="FF7030A0"/>
  </sheetPr>
  <dimension ref="A1:K84"/>
  <sheetViews>
    <sheetView zoomScale="90" workbookViewId="0">
      <selection activeCell="E13" sqref="E13"/>
    </sheetView>
  </sheetViews>
  <sheetFormatPr defaultColWidth="19.7109375" defaultRowHeight="21" x14ac:dyDescent="0.35"/>
  <cols>
    <col min="1" max="16384" width="19.7109375" style="345"/>
  </cols>
  <sheetData>
    <row r="1" spans="1:7" x14ac:dyDescent="0.35">
      <c r="A1" s="416" t="s">
        <v>30</v>
      </c>
      <c r="B1" s="416"/>
      <c r="C1" s="416"/>
      <c r="D1" s="416"/>
      <c r="E1" s="416"/>
      <c r="F1" s="416"/>
      <c r="G1" s="344"/>
    </row>
    <row r="2" spans="1:7" x14ac:dyDescent="0.35">
      <c r="A2" s="416" t="s">
        <v>194</v>
      </c>
      <c r="B2" s="416"/>
      <c r="C2" s="416"/>
      <c r="D2" s="416"/>
      <c r="E2" s="416"/>
      <c r="F2" s="416"/>
      <c r="G2" s="344"/>
    </row>
    <row r="3" spans="1:7" x14ac:dyDescent="0.35">
      <c r="A3" s="415" t="str">
        <f>ค้างจ่าย!A3</f>
        <v>สำหรับปี สิ้นสุดวันที่ 30 กันยายน 2560</v>
      </c>
      <c r="B3" s="415"/>
      <c r="C3" s="415"/>
      <c r="D3" s="415"/>
      <c r="E3" s="415"/>
      <c r="F3" s="415"/>
      <c r="G3" s="344"/>
    </row>
    <row r="4" spans="1:7" x14ac:dyDescent="0.35">
      <c r="A4" s="347"/>
      <c r="B4" s="347"/>
      <c r="C4" s="347"/>
      <c r="D4" s="347"/>
      <c r="E4" s="347"/>
      <c r="F4" s="347"/>
      <c r="G4" s="347"/>
    </row>
    <row r="5" spans="1:7" x14ac:dyDescent="0.35">
      <c r="A5" s="348" t="s">
        <v>458</v>
      </c>
      <c r="F5" s="349"/>
    </row>
    <row r="7" spans="1:7" x14ac:dyDescent="0.35">
      <c r="B7" s="348" t="s">
        <v>347</v>
      </c>
      <c r="F7" s="350">
        <v>1247447.19</v>
      </c>
    </row>
    <row r="8" spans="1:7" x14ac:dyDescent="0.35">
      <c r="D8" s="351"/>
      <c r="F8" s="352"/>
    </row>
    <row r="9" spans="1:7" x14ac:dyDescent="0.35">
      <c r="D9" s="351"/>
      <c r="F9" s="352"/>
    </row>
    <row r="10" spans="1:7" x14ac:dyDescent="0.35">
      <c r="D10" s="351"/>
      <c r="F10" s="352"/>
    </row>
    <row r="11" spans="1:7" x14ac:dyDescent="0.35">
      <c r="D11" s="351"/>
      <c r="F11" s="352"/>
    </row>
    <row r="12" spans="1:7" x14ac:dyDescent="0.35">
      <c r="D12" s="351"/>
      <c r="F12" s="352"/>
    </row>
    <row r="13" spans="1:7" x14ac:dyDescent="0.35">
      <c r="D13" s="351"/>
      <c r="F13" s="352"/>
    </row>
    <row r="14" spans="1:7" ht="21.75" thickBot="1" x14ac:dyDescent="0.4">
      <c r="B14" s="346" t="s">
        <v>9</v>
      </c>
      <c r="F14" s="353">
        <f>SUM(F7:F13)</f>
        <v>1247447.19</v>
      </c>
    </row>
    <row r="15" spans="1:7" ht="21.75" thickTop="1" x14ac:dyDescent="0.35">
      <c r="B15" s="346"/>
      <c r="F15" s="354"/>
    </row>
    <row r="16" spans="1:7" x14ac:dyDescent="0.35">
      <c r="B16" s="346"/>
      <c r="F16" s="354"/>
    </row>
    <row r="17" spans="1:11" x14ac:dyDescent="0.35">
      <c r="B17" s="346"/>
      <c r="F17" s="354"/>
    </row>
    <row r="22" spans="1:11" x14ac:dyDescent="0.35">
      <c r="A22" s="417" t="s">
        <v>130</v>
      </c>
      <c r="B22" s="417"/>
      <c r="C22" s="417" t="s">
        <v>131</v>
      </c>
      <c r="D22" s="417"/>
      <c r="E22" s="417" t="s">
        <v>130</v>
      </c>
      <c r="F22" s="417"/>
    </row>
    <row r="23" spans="1:11" s="348" customFormat="1" x14ac:dyDescent="0.35">
      <c r="A23" s="416" t="s">
        <v>175</v>
      </c>
      <c r="B23" s="416"/>
      <c r="C23" s="416" t="s">
        <v>455</v>
      </c>
      <c r="D23" s="416"/>
      <c r="E23" s="416" t="s">
        <v>176</v>
      </c>
      <c r="F23" s="416"/>
    </row>
    <row r="24" spans="1:11" x14ac:dyDescent="0.35">
      <c r="A24" s="416" t="s">
        <v>154</v>
      </c>
      <c r="B24" s="416"/>
      <c r="C24" s="416" t="s">
        <v>456</v>
      </c>
      <c r="D24" s="416"/>
      <c r="E24" s="416" t="s">
        <v>111</v>
      </c>
      <c r="F24" s="416"/>
      <c r="H24" s="355"/>
      <c r="J24" s="355"/>
      <c r="K24" s="355"/>
    </row>
    <row r="25" spans="1:11" x14ac:dyDescent="0.35">
      <c r="A25" s="416"/>
      <c r="B25" s="416"/>
      <c r="C25" s="416" t="s">
        <v>110</v>
      </c>
      <c r="D25" s="416"/>
      <c r="E25" s="346"/>
      <c r="F25" s="416"/>
      <c r="G25" s="416"/>
      <c r="H25" s="355"/>
      <c r="J25" s="355"/>
      <c r="K25" s="355"/>
    </row>
    <row r="71" spans="1:6" x14ac:dyDescent="0.35">
      <c r="A71" s="348" t="s">
        <v>0</v>
      </c>
    </row>
    <row r="73" spans="1:6" x14ac:dyDescent="0.35">
      <c r="A73" s="348" t="s">
        <v>1</v>
      </c>
    </row>
    <row r="75" spans="1:6" x14ac:dyDescent="0.35">
      <c r="A75" s="345" t="s">
        <v>2</v>
      </c>
      <c r="F75" s="350">
        <v>144</v>
      </c>
    </row>
    <row r="76" spans="1:6" x14ac:dyDescent="0.35">
      <c r="A76" s="345" t="s">
        <v>3</v>
      </c>
      <c r="B76" s="345" t="s">
        <v>4</v>
      </c>
      <c r="C76" s="345" t="s">
        <v>57</v>
      </c>
      <c r="F76" s="356">
        <v>398122.09</v>
      </c>
    </row>
    <row r="77" spans="1:6" x14ac:dyDescent="0.35">
      <c r="B77" s="345" t="s">
        <v>5</v>
      </c>
      <c r="C77" s="345" t="s">
        <v>55</v>
      </c>
      <c r="F77" s="356">
        <v>6105645.9900000002</v>
      </c>
    </row>
    <row r="78" spans="1:6" x14ac:dyDescent="0.35">
      <c r="B78" s="345" t="s">
        <v>5</v>
      </c>
      <c r="C78" s="345" t="s">
        <v>56</v>
      </c>
      <c r="F78" s="356">
        <v>482.36</v>
      </c>
    </row>
    <row r="79" spans="1:6" x14ac:dyDescent="0.35">
      <c r="B79" s="345" t="s">
        <v>6</v>
      </c>
      <c r="F79" s="356">
        <v>1242589.69</v>
      </c>
    </row>
    <row r="80" spans="1:6" x14ac:dyDescent="0.35">
      <c r="B80" s="345" t="s">
        <v>58</v>
      </c>
      <c r="F80" s="352">
        <v>37804.57</v>
      </c>
    </row>
    <row r="81" spans="1:6" x14ac:dyDescent="0.35">
      <c r="A81" s="345" t="s">
        <v>47</v>
      </c>
      <c r="F81" s="350" t="s">
        <v>7</v>
      </c>
    </row>
    <row r="82" spans="1:6" x14ac:dyDescent="0.35">
      <c r="A82" s="345" t="s">
        <v>59</v>
      </c>
      <c r="F82" s="350" t="s">
        <v>7</v>
      </c>
    </row>
    <row r="83" spans="1:6" ht="21.75" thickBot="1" x14ac:dyDescent="0.4">
      <c r="B83" s="346" t="s">
        <v>9</v>
      </c>
      <c r="F83" s="353">
        <v>7784788.71</v>
      </c>
    </row>
    <row r="84" spans="1:6" ht="21.75" thickTop="1" x14ac:dyDescent="0.35"/>
  </sheetData>
  <mergeCells count="15">
    <mergeCell ref="A3:F3"/>
    <mergeCell ref="A1:F1"/>
    <mergeCell ref="A2:F2"/>
    <mergeCell ref="A24:B24"/>
    <mergeCell ref="C24:D24"/>
    <mergeCell ref="E24:F24"/>
    <mergeCell ref="A25:B25"/>
    <mergeCell ref="C25:D25"/>
    <mergeCell ref="F25:G25"/>
    <mergeCell ref="A22:B22"/>
    <mergeCell ref="C22:D22"/>
    <mergeCell ref="E22:F22"/>
    <mergeCell ref="A23:B23"/>
    <mergeCell ref="C23:D23"/>
    <mergeCell ref="E23:F23"/>
  </mergeCells>
  <printOptions horizontalCentered="1"/>
  <pageMargins left="0.19685039370078741" right="0.19685039370078741" top="0.98425196850393704" bottom="0.39370078740157483" header="0.51181102362204722" footer="0.51181102362204722"/>
  <pageSetup paperSize="9" scale="90" orientation="portrait" horizontalDpi="180" verticalDpi="18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9">
    <tabColor rgb="FF7030A0"/>
  </sheetPr>
  <dimension ref="A1:K39"/>
  <sheetViews>
    <sheetView topLeftCell="A4" zoomScale="90" workbookViewId="0">
      <selection activeCell="B25" sqref="B25:C25"/>
    </sheetView>
  </sheetViews>
  <sheetFormatPr defaultColWidth="19.7109375" defaultRowHeight="21" x14ac:dyDescent="0.35"/>
  <cols>
    <col min="1" max="1" width="12.5703125" style="16" customWidth="1"/>
    <col min="2" max="2" width="28.5703125" style="16" bestFit="1" customWidth="1"/>
    <col min="3" max="5" width="19.7109375" style="16"/>
    <col min="6" max="6" width="15.5703125" style="16" customWidth="1"/>
    <col min="7" max="16384" width="19.7109375" style="16"/>
  </cols>
  <sheetData>
    <row r="1" spans="1:11" x14ac:dyDescent="0.35">
      <c r="A1" s="393" t="s">
        <v>30</v>
      </c>
      <c r="B1" s="393"/>
      <c r="C1" s="393"/>
      <c r="D1" s="393"/>
      <c r="E1" s="393"/>
      <c r="F1" s="393"/>
      <c r="G1" s="40"/>
    </row>
    <row r="2" spans="1:11" x14ac:dyDescent="0.35">
      <c r="A2" s="393" t="s">
        <v>194</v>
      </c>
      <c r="B2" s="393"/>
      <c r="C2" s="393"/>
      <c r="D2" s="393"/>
      <c r="E2" s="393"/>
      <c r="F2" s="393"/>
      <c r="G2" s="40"/>
    </row>
    <row r="3" spans="1:11" x14ac:dyDescent="0.35">
      <c r="A3" s="393" t="s">
        <v>417</v>
      </c>
      <c r="B3" s="393"/>
      <c r="C3" s="393"/>
      <c r="D3" s="393"/>
      <c r="E3" s="393"/>
      <c r="F3" s="393"/>
      <c r="G3" s="40"/>
    </row>
    <row r="4" spans="1:11" x14ac:dyDescent="0.35">
      <c r="A4" s="109"/>
      <c r="B4" s="109"/>
      <c r="C4" s="109"/>
      <c r="D4" s="109"/>
      <c r="E4" s="109"/>
      <c r="F4" s="109"/>
      <c r="G4" s="109"/>
    </row>
    <row r="5" spans="1:11" x14ac:dyDescent="0.35">
      <c r="A5" s="15" t="s">
        <v>464</v>
      </c>
      <c r="F5" s="9"/>
    </row>
    <row r="7" spans="1:11" x14ac:dyDescent="0.35">
      <c r="B7" s="20" t="s">
        <v>197</v>
      </c>
      <c r="C7" s="20" t="s">
        <v>198</v>
      </c>
      <c r="D7" s="20" t="s">
        <v>199</v>
      </c>
      <c r="E7" s="20" t="s">
        <v>35</v>
      </c>
      <c r="F7" s="74"/>
      <c r="G7" s="12"/>
      <c r="H7" s="12"/>
      <c r="I7" s="12"/>
      <c r="J7" s="12"/>
      <c r="K7" s="12"/>
    </row>
    <row r="8" spans="1:11" x14ac:dyDescent="0.35">
      <c r="B8" s="11" t="s">
        <v>106</v>
      </c>
      <c r="C8" s="11">
        <v>2554</v>
      </c>
      <c r="D8" s="111">
        <v>3</v>
      </c>
      <c r="E8" s="112">
        <v>4000</v>
      </c>
      <c r="F8" s="73"/>
      <c r="G8" s="12"/>
      <c r="H8" s="12"/>
      <c r="I8" s="12"/>
      <c r="J8" s="12"/>
      <c r="K8" s="12"/>
    </row>
    <row r="9" spans="1:11" x14ac:dyDescent="0.35">
      <c r="B9" s="11"/>
      <c r="C9" s="11">
        <v>2557</v>
      </c>
      <c r="D9" s="111">
        <v>1</v>
      </c>
      <c r="E9" s="112">
        <v>1000</v>
      </c>
      <c r="F9" s="73"/>
      <c r="G9" s="12"/>
      <c r="H9" s="12"/>
      <c r="I9" s="12"/>
      <c r="J9" s="12"/>
      <c r="K9" s="12"/>
    </row>
    <row r="10" spans="1:11" x14ac:dyDescent="0.35">
      <c r="B10" s="11"/>
      <c r="C10" s="11">
        <v>2558</v>
      </c>
      <c r="D10" s="111">
        <v>2</v>
      </c>
      <c r="E10" s="112">
        <v>2220</v>
      </c>
      <c r="F10" s="73"/>
      <c r="G10" s="12"/>
      <c r="H10" s="12"/>
      <c r="I10" s="12"/>
      <c r="J10" s="12"/>
      <c r="K10" s="12"/>
    </row>
    <row r="11" spans="1:11" x14ac:dyDescent="0.35">
      <c r="B11" s="11"/>
      <c r="C11" s="11">
        <v>2559</v>
      </c>
      <c r="D11" s="111">
        <v>2</v>
      </c>
      <c r="E11" s="112">
        <v>2700</v>
      </c>
      <c r="F11" s="73"/>
      <c r="G11" s="12"/>
      <c r="H11" s="12"/>
      <c r="I11" s="12"/>
      <c r="J11" s="12"/>
      <c r="K11" s="12"/>
    </row>
    <row r="12" spans="1:11" x14ac:dyDescent="0.35">
      <c r="B12" s="11"/>
      <c r="C12" s="11">
        <v>2560</v>
      </c>
      <c r="D12" s="111">
        <v>10</v>
      </c>
      <c r="E12" s="112">
        <v>32131.88</v>
      </c>
      <c r="F12" s="73"/>
      <c r="G12" s="12"/>
      <c r="H12" s="12"/>
      <c r="I12" s="12"/>
      <c r="J12" s="12"/>
      <c r="K12" s="12"/>
    </row>
    <row r="13" spans="1:11" x14ac:dyDescent="0.35">
      <c r="B13" s="418" t="s">
        <v>9</v>
      </c>
      <c r="C13" s="419"/>
      <c r="D13" s="111">
        <f>SUM(D8:D12)</f>
        <v>18</v>
      </c>
      <c r="E13" s="112">
        <f>SUM(E8:E12)</f>
        <v>42051.880000000005</v>
      </c>
      <c r="F13" s="73"/>
      <c r="G13" s="12"/>
      <c r="H13" s="12"/>
      <c r="I13" s="12"/>
      <c r="J13" s="12"/>
      <c r="K13" s="12"/>
    </row>
    <row r="14" spans="1:11" x14ac:dyDescent="0.35">
      <c r="B14" s="113" t="s">
        <v>103</v>
      </c>
      <c r="C14" s="11">
        <v>2548</v>
      </c>
      <c r="D14" s="11">
        <v>1</v>
      </c>
      <c r="E14" s="112">
        <v>181.74</v>
      </c>
      <c r="F14" s="36"/>
      <c r="G14" s="12"/>
      <c r="H14" s="12"/>
      <c r="I14" s="12"/>
      <c r="J14" s="12"/>
      <c r="K14" s="12"/>
    </row>
    <row r="15" spans="1:11" x14ac:dyDescent="0.35">
      <c r="B15" s="113"/>
      <c r="C15" s="11">
        <v>2550</v>
      </c>
      <c r="D15" s="11">
        <v>11</v>
      </c>
      <c r="E15" s="112">
        <v>346.79</v>
      </c>
      <c r="F15" s="36"/>
      <c r="G15" s="12"/>
      <c r="H15" s="12"/>
      <c r="I15" s="12"/>
      <c r="J15" s="12"/>
      <c r="K15" s="12"/>
    </row>
    <row r="16" spans="1:11" x14ac:dyDescent="0.35">
      <c r="B16" s="113"/>
      <c r="C16" s="11">
        <v>2551</v>
      </c>
      <c r="D16" s="11">
        <v>16</v>
      </c>
      <c r="E16" s="112">
        <v>781.85</v>
      </c>
      <c r="F16" s="36"/>
      <c r="G16" s="12"/>
      <c r="H16" s="12"/>
      <c r="I16" s="12"/>
      <c r="J16" s="12"/>
      <c r="K16" s="12"/>
    </row>
    <row r="17" spans="2:11" x14ac:dyDescent="0.35">
      <c r="B17" s="113"/>
      <c r="C17" s="11">
        <v>2552</v>
      </c>
      <c r="D17" s="11">
        <v>24</v>
      </c>
      <c r="E17" s="112">
        <v>1029.04</v>
      </c>
      <c r="F17" s="36"/>
      <c r="G17" s="12"/>
      <c r="H17" s="12"/>
      <c r="I17" s="12"/>
      <c r="J17" s="12"/>
      <c r="K17" s="12"/>
    </row>
    <row r="18" spans="2:11" x14ac:dyDescent="0.35">
      <c r="B18" s="113"/>
      <c r="C18" s="11">
        <v>2553</v>
      </c>
      <c r="D18" s="11">
        <v>3</v>
      </c>
      <c r="E18" s="112">
        <v>57</v>
      </c>
      <c r="F18" s="36"/>
      <c r="G18" s="12"/>
      <c r="H18" s="12"/>
      <c r="I18" s="12"/>
      <c r="J18" s="12"/>
      <c r="K18" s="12"/>
    </row>
    <row r="19" spans="2:11" x14ac:dyDescent="0.35">
      <c r="B19" s="113"/>
      <c r="C19" s="11">
        <v>2554</v>
      </c>
      <c r="D19" s="11">
        <v>10</v>
      </c>
      <c r="E19" s="112">
        <v>488.3</v>
      </c>
      <c r="F19" s="36"/>
      <c r="G19" s="12"/>
      <c r="H19" s="12"/>
      <c r="I19" s="12"/>
      <c r="J19" s="12"/>
      <c r="K19" s="12"/>
    </row>
    <row r="20" spans="2:11" x14ac:dyDescent="0.35">
      <c r="B20" s="113"/>
      <c r="C20" s="11">
        <v>2555</v>
      </c>
      <c r="D20" s="11">
        <v>21</v>
      </c>
      <c r="E20" s="112">
        <v>912.95</v>
      </c>
      <c r="F20" s="36"/>
      <c r="G20" s="12"/>
      <c r="H20" s="12"/>
      <c r="I20" s="12"/>
      <c r="J20" s="12"/>
      <c r="K20" s="12"/>
    </row>
    <row r="21" spans="2:11" x14ac:dyDescent="0.35">
      <c r="B21" s="113"/>
      <c r="C21" s="11">
        <v>2556</v>
      </c>
      <c r="D21" s="11">
        <v>26</v>
      </c>
      <c r="E21" s="112">
        <v>979.45</v>
      </c>
      <c r="F21" s="36"/>
      <c r="G21" s="12"/>
      <c r="H21" s="12"/>
      <c r="I21" s="12"/>
      <c r="J21" s="12"/>
      <c r="K21" s="12"/>
    </row>
    <row r="22" spans="2:11" x14ac:dyDescent="0.35">
      <c r="B22" s="113"/>
      <c r="C22" s="11">
        <v>2558</v>
      </c>
      <c r="D22" s="11">
        <v>5</v>
      </c>
      <c r="E22" s="112">
        <v>66.5</v>
      </c>
      <c r="F22" s="36"/>
      <c r="G22" s="12"/>
      <c r="H22" s="12"/>
      <c r="I22" s="12"/>
      <c r="J22" s="12"/>
      <c r="K22" s="12"/>
    </row>
    <row r="23" spans="2:11" x14ac:dyDescent="0.35">
      <c r="B23" s="113"/>
      <c r="C23" s="11">
        <v>2559</v>
      </c>
      <c r="D23" s="11">
        <v>9</v>
      </c>
      <c r="E23" s="112">
        <v>104.5</v>
      </c>
      <c r="F23" s="36"/>
      <c r="G23" s="12"/>
      <c r="H23" s="12"/>
      <c r="I23" s="12"/>
      <c r="J23" s="12"/>
      <c r="K23" s="12"/>
    </row>
    <row r="24" spans="2:11" x14ac:dyDescent="0.35">
      <c r="B24" s="113"/>
      <c r="C24" s="11">
        <v>2560</v>
      </c>
      <c r="D24" s="11">
        <v>13</v>
      </c>
      <c r="E24" s="112">
        <v>608</v>
      </c>
      <c r="F24" s="36"/>
      <c r="G24" s="12"/>
      <c r="H24" s="12"/>
      <c r="I24" s="12"/>
      <c r="J24" s="12"/>
      <c r="K24" s="12"/>
    </row>
    <row r="25" spans="2:11" x14ac:dyDescent="0.35">
      <c r="B25" s="418" t="s">
        <v>9</v>
      </c>
      <c r="C25" s="419"/>
      <c r="D25" s="11">
        <f>SUM(D14:D24)</f>
        <v>139</v>
      </c>
      <c r="E25" s="112">
        <f>SUM(E14:E24)</f>
        <v>5556.12</v>
      </c>
      <c r="F25" s="36"/>
      <c r="G25" s="12"/>
      <c r="H25" s="12"/>
      <c r="I25" s="12"/>
      <c r="J25" s="12"/>
      <c r="K25" s="12"/>
    </row>
    <row r="26" spans="2:11" x14ac:dyDescent="0.35">
      <c r="B26" s="11" t="s">
        <v>192</v>
      </c>
      <c r="C26" s="11">
        <v>2554</v>
      </c>
      <c r="D26" s="111">
        <v>9</v>
      </c>
      <c r="E26" s="112">
        <v>2480</v>
      </c>
      <c r="F26" s="36"/>
    </row>
    <row r="27" spans="2:11" x14ac:dyDescent="0.35">
      <c r="B27" s="11"/>
      <c r="C27" s="11">
        <v>2555</v>
      </c>
      <c r="D27" s="111">
        <v>1</v>
      </c>
      <c r="E27" s="112">
        <v>200</v>
      </c>
      <c r="F27" s="36"/>
    </row>
    <row r="28" spans="2:11" x14ac:dyDescent="0.35">
      <c r="B28" s="11"/>
      <c r="C28" s="11">
        <v>2558</v>
      </c>
      <c r="D28" s="111">
        <v>2</v>
      </c>
      <c r="E28" s="112">
        <v>400</v>
      </c>
    </row>
    <row r="29" spans="2:11" x14ac:dyDescent="0.35">
      <c r="B29" s="11"/>
      <c r="C29" s="11">
        <v>2559</v>
      </c>
      <c r="D29" s="111">
        <v>3</v>
      </c>
      <c r="E29" s="112">
        <v>600</v>
      </c>
    </row>
    <row r="30" spans="2:11" x14ac:dyDescent="0.35">
      <c r="B30" s="11"/>
      <c r="C30" s="11">
        <v>2560</v>
      </c>
      <c r="D30" s="111">
        <v>7</v>
      </c>
      <c r="E30" s="112">
        <v>1700</v>
      </c>
    </row>
    <row r="31" spans="2:11" x14ac:dyDescent="0.35">
      <c r="B31" s="418" t="s">
        <v>9</v>
      </c>
      <c r="C31" s="419"/>
      <c r="D31" s="111">
        <f>SUM(D26:D30)</f>
        <v>22</v>
      </c>
      <c r="E31" s="112">
        <f>SUM(E26:E30)</f>
        <v>5380</v>
      </c>
    </row>
    <row r="32" spans="2:11" x14ac:dyDescent="0.35">
      <c r="B32" s="418" t="s">
        <v>135</v>
      </c>
      <c r="C32" s="419"/>
      <c r="D32" s="111">
        <f>SUM(D31,D25,D13)</f>
        <v>179</v>
      </c>
      <c r="E32" s="86">
        <f>SUM(E31,E25,E13)</f>
        <v>52988</v>
      </c>
    </row>
    <row r="33" spans="1:11" x14ac:dyDescent="0.35">
      <c r="B33" s="12"/>
      <c r="C33" s="12"/>
      <c r="D33" s="101"/>
      <c r="E33" s="12"/>
    </row>
    <row r="34" spans="1:11" x14ac:dyDescent="0.35">
      <c r="B34" s="12"/>
      <c r="C34" s="12"/>
      <c r="D34" s="101"/>
      <c r="E34" s="12"/>
    </row>
    <row r="35" spans="1:11" x14ac:dyDescent="0.35">
      <c r="B35" s="12"/>
      <c r="C35" s="12"/>
      <c r="D35" s="101"/>
      <c r="E35" s="12"/>
    </row>
    <row r="36" spans="1:11" x14ac:dyDescent="0.35">
      <c r="A36" s="398" t="s">
        <v>130</v>
      </c>
      <c r="B36" s="398"/>
      <c r="C36" s="398" t="s">
        <v>131</v>
      </c>
      <c r="D36" s="398"/>
      <c r="E36" s="398" t="s">
        <v>130</v>
      </c>
      <c r="F36" s="398"/>
    </row>
    <row r="37" spans="1:11" s="15" customFormat="1" x14ac:dyDescent="0.35">
      <c r="A37" s="393" t="s">
        <v>175</v>
      </c>
      <c r="B37" s="393"/>
      <c r="C37" s="393" t="s">
        <v>455</v>
      </c>
      <c r="D37" s="393"/>
      <c r="E37" s="393" t="s">
        <v>176</v>
      </c>
      <c r="F37" s="393"/>
    </row>
    <row r="38" spans="1:11" x14ac:dyDescent="0.35">
      <c r="A38" s="393" t="s">
        <v>154</v>
      </c>
      <c r="B38" s="393"/>
      <c r="C38" s="393" t="s">
        <v>456</v>
      </c>
      <c r="D38" s="393"/>
      <c r="E38" s="393" t="s">
        <v>111</v>
      </c>
      <c r="F38" s="393"/>
      <c r="H38" s="13"/>
      <c r="J38" s="13"/>
      <c r="K38" s="13"/>
    </row>
    <row r="39" spans="1:11" x14ac:dyDescent="0.35">
      <c r="A39" s="393"/>
      <c r="B39" s="393"/>
      <c r="C39" s="393" t="s">
        <v>110</v>
      </c>
      <c r="D39" s="393"/>
      <c r="E39" s="14"/>
      <c r="F39" s="393"/>
      <c r="G39" s="393"/>
      <c r="H39" s="13"/>
      <c r="J39" s="13"/>
      <c r="K39" s="13"/>
    </row>
  </sheetData>
  <mergeCells count="19">
    <mergeCell ref="A39:B39"/>
    <mergeCell ref="C39:D39"/>
    <mergeCell ref="F39:G39"/>
    <mergeCell ref="E36:F36"/>
    <mergeCell ref="A37:B37"/>
    <mergeCell ref="C37:D37"/>
    <mergeCell ref="E37:F37"/>
    <mergeCell ref="A38:B38"/>
    <mergeCell ref="C38:D38"/>
    <mergeCell ref="E38:F38"/>
    <mergeCell ref="B32:C32"/>
    <mergeCell ref="A36:B36"/>
    <mergeCell ref="C36:D36"/>
    <mergeCell ref="A1:F1"/>
    <mergeCell ref="A2:F2"/>
    <mergeCell ref="A3:F3"/>
    <mergeCell ref="B13:C13"/>
    <mergeCell ref="B25:C25"/>
    <mergeCell ref="B31:C31"/>
  </mergeCells>
  <printOptions horizontalCentered="1"/>
  <pageMargins left="0.11811023622047245" right="0.11811023622047245" top="0.98425196850393704" bottom="0.39370078740157483" header="0.51181102362204722" footer="0.51181102362204722"/>
  <pageSetup paperSize="9" scale="90" orientation="portrait" horizontalDpi="180" verticalDpi="18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30">
    <tabColor rgb="FF7030A0"/>
  </sheetPr>
  <dimension ref="A1:K87"/>
  <sheetViews>
    <sheetView zoomScale="90" workbookViewId="0">
      <selection activeCell="A3" sqref="A3:F3"/>
    </sheetView>
  </sheetViews>
  <sheetFormatPr defaultColWidth="19.7109375" defaultRowHeight="21" x14ac:dyDescent="0.35"/>
  <cols>
    <col min="1" max="1" width="12.7109375" style="16" customWidth="1"/>
    <col min="2" max="2" width="15.7109375" style="16" customWidth="1"/>
    <col min="3" max="3" width="9.42578125" style="16" customWidth="1"/>
    <col min="4" max="4" width="28.85546875" style="16" customWidth="1"/>
    <col min="5" max="5" width="22" style="16" customWidth="1"/>
    <col min="6" max="6" width="18.42578125" style="16" customWidth="1"/>
    <col min="7" max="16384" width="19.7109375" style="16"/>
  </cols>
  <sheetData>
    <row r="1" spans="1:7" x14ac:dyDescent="0.35">
      <c r="A1" s="393" t="s">
        <v>30</v>
      </c>
      <c r="B1" s="393"/>
      <c r="C1" s="393"/>
      <c r="D1" s="393"/>
      <c r="E1" s="393"/>
      <c r="F1" s="393"/>
      <c r="G1" s="40"/>
    </row>
    <row r="2" spans="1:7" x14ac:dyDescent="0.35">
      <c r="A2" s="393" t="s">
        <v>194</v>
      </c>
      <c r="B2" s="393"/>
      <c r="C2" s="393"/>
      <c r="D2" s="393"/>
      <c r="E2" s="393"/>
      <c r="F2" s="393"/>
      <c r="G2" s="40"/>
    </row>
    <row r="3" spans="1:7" x14ac:dyDescent="0.35">
      <c r="A3" s="393" t="s">
        <v>417</v>
      </c>
      <c r="B3" s="393"/>
      <c r="C3" s="393"/>
      <c r="D3" s="393"/>
      <c r="E3" s="393"/>
      <c r="F3" s="393"/>
      <c r="G3" s="40"/>
    </row>
    <row r="4" spans="1:7" x14ac:dyDescent="0.35">
      <c r="A4" s="109"/>
      <c r="B4" s="109"/>
      <c r="C4" s="109"/>
      <c r="D4" s="109"/>
      <c r="E4" s="109"/>
      <c r="F4" s="109"/>
      <c r="G4" s="109"/>
    </row>
    <row r="5" spans="1:7" x14ac:dyDescent="0.35">
      <c r="A5" s="15" t="s">
        <v>465</v>
      </c>
      <c r="F5" s="9"/>
    </row>
    <row r="6" spans="1:7" x14ac:dyDescent="0.35">
      <c r="B6" s="16" t="s">
        <v>200</v>
      </c>
      <c r="E6" s="110"/>
    </row>
    <row r="7" spans="1:7" x14ac:dyDescent="0.35">
      <c r="C7" s="16" t="s">
        <v>198</v>
      </c>
      <c r="D7" s="16" t="s">
        <v>332</v>
      </c>
      <c r="E7" s="110"/>
      <c r="F7" s="77">
        <v>8000</v>
      </c>
    </row>
    <row r="8" spans="1:7" x14ac:dyDescent="0.35">
      <c r="D8" s="16" t="s">
        <v>333</v>
      </c>
      <c r="E8" s="110"/>
      <c r="F8" s="77">
        <v>46000</v>
      </c>
    </row>
    <row r="9" spans="1:7" x14ac:dyDescent="0.35">
      <c r="B9" s="12" t="s">
        <v>334</v>
      </c>
      <c r="C9" s="12"/>
      <c r="D9" s="12"/>
      <c r="E9" s="110"/>
      <c r="F9" s="110"/>
    </row>
    <row r="10" spans="1:7" x14ac:dyDescent="0.35">
      <c r="B10" s="12"/>
      <c r="C10" s="16" t="s">
        <v>198</v>
      </c>
      <c r="D10" s="161">
        <v>2560</v>
      </c>
      <c r="E10" s="110"/>
      <c r="F10" s="110">
        <v>190000</v>
      </c>
    </row>
    <row r="11" spans="1:7" x14ac:dyDescent="0.35">
      <c r="E11" s="110"/>
      <c r="F11" s="77"/>
    </row>
    <row r="12" spans="1:7" x14ac:dyDescent="0.35">
      <c r="B12" s="12" t="s">
        <v>201</v>
      </c>
      <c r="C12" s="12"/>
      <c r="D12" s="12"/>
      <c r="E12" s="110"/>
      <c r="F12" s="110"/>
    </row>
    <row r="13" spans="1:7" x14ac:dyDescent="0.35">
      <c r="B13" s="12"/>
      <c r="C13" s="16" t="s">
        <v>198</v>
      </c>
      <c r="D13" s="161" t="s">
        <v>466</v>
      </c>
      <c r="E13" s="110"/>
      <c r="F13" s="110">
        <v>45727.5</v>
      </c>
    </row>
    <row r="14" spans="1:7" x14ac:dyDescent="0.35">
      <c r="B14" s="12"/>
      <c r="C14" s="12"/>
      <c r="D14" s="161" t="s">
        <v>467</v>
      </c>
      <c r="E14" s="110"/>
      <c r="F14" s="110">
        <v>38106.25</v>
      </c>
    </row>
    <row r="15" spans="1:7" x14ac:dyDescent="0.35">
      <c r="B15" s="12"/>
      <c r="C15" s="12"/>
      <c r="D15" s="161" t="s">
        <v>468</v>
      </c>
      <c r="E15" s="110"/>
      <c r="F15" s="110">
        <v>64500</v>
      </c>
    </row>
    <row r="16" spans="1:7" x14ac:dyDescent="0.35">
      <c r="B16" s="12"/>
      <c r="C16" s="12"/>
      <c r="D16" s="12"/>
      <c r="E16" s="12"/>
      <c r="F16" s="12"/>
    </row>
    <row r="17" spans="1:11" ht="21.75" thickBot="1" x14ac:dyDescent="0.4">
      <c r="B17" s="12" t="s">
        <v>9</v>
      </c>
      <c r="C17" s="12"/>
      <c r="D17" s="12"/>
      <c r="E17" s="110"/>
      <c r="F17" s="87">
        <f>SUM(F6:F16)</f>
        <v>392333.75</v>
      </c>
    </row>
    <row r="18" spans="1:11" ht="21.75" thickTop="1" x14ac:dyDescent="0.35">
      <c r="B18" s="12"/>
      <c r="C18" s="12"/>
      <c r="D18" s="12"/>
      <c r="E18" s="12"/>
    </row>
    <row r="19" spans="1:11" x14ac:dyDescent="0.35">
      <c r="B19" s="12"/>
      <c r="C19" s="12"/>
      <c r="D19" s="12"/>
      <c r="E19" s="12"/>
    </row>
    <row r="20" spans="1:11" x14ac:dyDescent="0.35">
      <c r="B20" s="12"/>
      <c r="C20" s="12"/>
      <c r="D20" s="12"/>
      <c r="E20" s="12"/>
    </row>
    <row r="21" spans="1:11" x14ac:dyDescent="0.35">
      <c r="B21" s="12"/>
      <c r="C21" s="12"/>
      <c r="D21" s="12"/>
      <c r="E21" s="12"/>
    </row>
    <row r="22" spans="1:11" x14ac:dyDescent="0.35">
      <c r="B22" s="12"/>
      <c r="C22" s="12"/>
      <c r="D22" s="12"/>
      <c r="E22" s="12"/>
    </row>
    <row r="23" spans="1:11" x14ac:dyDescent="0.35">
      <c r="B23" s="12"/>
      <c r="C23" s="12"/>
      <c r="D23" s="12"/>
      <c r="E23" s="12"/>
    </row>
    <row r="24" spans="1:11" x14ac:dyDescent="0.35">
      <c r="B24" s="12"/>
      <c r="C24" s="12"/>
      <c r="D24" s="12"/>
      <c r="E24" s="12"/>
    </row>
    <row r="25" spans="1:11" x14ac:dyDescent="0.35">
      <c r="A25" s="398" t="s">
        <v>130</v>
      </c>
      <c r="B25" s="398"/>
      <c r="C25" s="398" t="s">
        <v>131</v>
      </c>
      <c r="D25" s="398"/>
      <c r="E25" s="398" t="s">
        <v>130</v>
      </c>
      <c r="F25" s="398"/>
    </row>
    <row r="26" spans="1:11" s="15" customFormat="1" x14ac:dyDescent="0.35">
      <c r="A26" s="393" t="s">
        <v>175</v>
      </c>
      <c r="B26" s="393"/>
      <c r="C26" s="393" t="s">
        <v>455</v>
      </c>
      <c r="D26" s="393"/>
      <c r="E26" s="393" t="s">
        <v>176</v>
      </c>
      <c r="F26" s="393"/>
    </row>
    <row r="27" spans="1:11" x14ac:dyDescent="0.35">
      <c r="A27" s="393" t="s">
        <v>154</v>
      </c>
      <c r="B27" s="393"/>
      <c r="C27" s="393" t="s">
        <v>456</v>
      </c>
      <c r="D27" s="393"/>
      <c r="E27" s="393" t="s">
        <v>111</v>
      </c>
      <c r="F27" s="393"/>
      <c r="H27" s="191"/>
      <c r="J27" s="191"/>
      <c r="K27" s="191"/>
    </row>
    <row r="28" spans="1:11" x14ac:dyDescent="0.35">
      <c r="A28" s="393"/>
      <c r="B28" s="393"/>
      <c r="C28" s="393" t="s">
        <v>110</v>
      </c>
      <c r="D28" s="393"/>
      <c r="E28" s="190"/>
      <c r="F28" s="393"/>
      <c r="G28" s="393"/>
      <c r="H28" s="191"/>
      <c r="J28" s="191"/>
      <c r="K28" s="191"/>
    </row>
    <row r="74" spans="1:6" x14ac:dyDescent="0.35">
      <c r="A74" s="15" t="s">
        <v>0</v>
      </c>
    </row>
    <row r="76" spans="1:6" x14ac:dyDescent="0.35">
      <c r="A76" s="15" t="s">
        <v>1</v>
      </c>
    </row>
    <row r="78" spans="1:6" x14ac:dyDescent="0.35">
      <c r="A78" s="16" t="s">
        <v>2</v>
      </c>
      <c r="F78" s="76">
        <v>144</v>
      </c>
    </row>
    <row r="79" spans="1:6" x14ac:dyDescent="0.35">
      <c r="A79" s="16" t="s">
        <v>3</v>
      </c>
      <c r="B79" s="16" t="s">
        <v>4</v>
      </c>
      <c r="C79" s="16" t="s">
        <v>57</v>
      </c>
      <c r="F79" s="80">
        <v>398122.09</v>
      </c>
    </row>
    <row r="80" spans="1:6" x14ac:dyDescent="0.35">
      <c r="B80" s="16" t="s">
        <v>5</v>
      </c>
      <c r="C80" s="16" t="s">
        <v>55</v>
      </c>
      <c r="F80" s="80">
        <v>6105645.9900000002</v>
      </c>
    </row>
    <row r="81" spans="1:6" x14ac:dyDescent="0.35">
      <c r="B81" s="16" t="s">
        <v>5</v>
      </c>
      <c r="C81" s="16" t="s">
        <v>56</v>
      </c>
      <c r="F81" s="80">
        <v>482.36</v>
      </c>
    </row>
    <row r="82" spans="1:6" x14ac:dyDescent="0.35">
      <c r="B82" s="16" t="s">
        <v>6</v>
      </c>
      <c r="F82" s="80">
        <v>1242589.69</v>
      </c>
    </row>
    <row r="83" spans="1:6" x14ac:dyDescent="0.35">
      <c r="B83" s="16" t="s">
        <v>58</v>
      </c>
      <c r="F83" s="73">
        <v>37804.57</v>
      </c>
    </row>
    <row r="84" spans="1:6" x14ac:dyDescent="0.35">
      <c r="A84" s="16" t="s">
        <v>47</v>
      </c>
      <c r="F84" s="76" t="s">
        <v>7</v>
      </c>
    </row>
    <row r="85" spans="1:6" x14ac:dyDescent="0.35">
      <c r="A85" s="16" t="s">
        <v>59</v>
      </c>
      <c r="F85" s="76" t="s">
        <v>7</v>
      </c>
    </row>
    <row r="86" spans="1:6" ht="21.75" thickBot="1" x14ac:dyDescent="0.4">
      <c r="B86" s="190" t="s">
        <v>9</v>
      </c>
      <c r="F86" s="79">
        <v>7784788.71</v>
      </c>
    </row>
    <row r="87" spans="1:6" ht="21.75" thickTop="1" x14ac:dyDescent="0.35"/>
  </sheetData>
  <mergeCells count="15">
    <mergeCell ref="A28:B28"/>
    <mergeCell ref="C28:D28"/>
    <mergeCell ref="F28:G28"/>
    <mergeCell ref="A26:B26"/>
    <mergeCell ref="C26:D26"/>
    <mergeCell ref="E26:F26"/>
    <mergeCell ref="A27:B27"/>
    <mergeCell ref="C27:D27"/>
    <mergeCell ref="E27:F27"/>
    <mergeCell ref="A1:F1"/>
    <mergeCell ref="A2:F2"/>
    <mergeCell ref="A3:F3"/>
    <mergeCell ref="A25:B25"/>
    <mergeCell ref="C25:D25"/>
    <mergeCell ref="E25:F25"/>
  </mergeCells>
  <printOptions horizontalCentered="1"/>
  <pageMargins left="0.19685039370078741" right="0.19685039370078741" top="0.98425196850393704" bottom="0.39370078740157483" header="0.51181102362204722" footer="0.51181102362204722"/>
  <pageSetup paperSize="9" scale="90" orientation="portrait" horizontalDpi="180" verticalDpi="18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31">
    <tabColor rgb="FF7030A0"/>
  </sheetPr>
  <dimension ref="A1:K73"/>
  <sheetViews>
    <sheetView zoomScale="90" workbookViewId="0">
      <selection activeCell="A3" sqref="A3:F3"/>
    </sheetView>
  </sheetViews>
  <sheetFormatPr defaultColWidth="19.7109375" defaultRowHeight="21" x14ac:dyDescent="0.35"/>
  <cols>
    <col min="1" max="1" width="19.7109375" style="16"/>
    <col min="2" max="2" width="28.5703125" style="16" bestFit="1" customWidth="1"/>
    <col min="3" max="16384" width="19.7109375" style="16"/>
  </cols>
  <sheetData>
    <row r="1" spans="1:11" x14ac:dyDescent="0.35">
      <c r="A1" s="393" t="s">
        <v>30</v>
      </c>
      <c r="B1" s="393"/>
      <c r="C1" s="393"/>
      <c r="D1" s="393"/>
      <c r="E1" s="393"/>
      <c r="F1" s="393"/>
      <c r="G1" s="40"/>
    </row>
    <row r="2" spans="1:11" x14ac:dyDescent="0.35">
      <c r="A2" s="393" t="s">
        <v>194</v>
      </c>
      <c r="B2" s="393"/>
      <c r="C2" s="393"/>
      <c r="D2" s="393"/>
      <c r="E2" s="393"/>
      <c r="F2" s="393"/>
      <c r="G2" s="40"/>
    </row>
    <row r="3" spans="1:11" x14ac:dyDescent="0.35">
      <c r="A3" s="393" t="s">
        <v>417</v>
      </c>
      <c r="B3" s="393"/>
      <c r="C3" s="393"/>
      <c r="D3" s="393"/>
      <c r="E3" s="393"/>
      <c r="F3" s="393"/>
      <c r="G3" s="40"/>
    </row>
    <row r="4" spans="1:11" x14ac:dyDescent="0.35">
      <c r="A4" s="109"/>
      <c r="B4" s="109"/>
      <c r="C4" s="109"/>
      <c r="D4" s="109"/>
      <c r="E4" s="109"/>
      <c r="F4" s="109"/>
      <c r="G4" s="109"/>
    </row>
    <row r="5" spans="1:11" x14ac:dyDescent="0.35">
      <c r="A5" s="15" t="s">
        <v>202</v>
      </c>
      <c r="F5" s="9"/>
    </row>
    <row r="6" spans="1:11" x14ac:dyDescent="0.35">
      <c r="E6" s="77">
        <v>0</v>
      </c>
    </row>
    <row r="7" spans="1:11" x14ac:dyDescent="0.35">
      <c r="B7" s="12"/>
      <c r="C7" s="12"/>
      <c r="D7" s="101"/>
      <c r="E7" s="110">
        <v>0</v>
      </c>
    </row>
    <row r="8" spans="1:11" x14ac:dyDescent="0.35">
      <c r="B8" s="12"/>
      <c r="C8" s="12"/>
      <c r="D8" s="101"/>
      <c r="E8" s="12"/>
    </row>
    <row r="9" spans="1:11" ht="21.75" thickBot="1" x14ac:dyDescent="0.4">
      <c r="B9" s="12" t="s">
        <v>9</v>
      </c>
      <c r="C9" s="12"/>
      <c r="D9" s="101"/>
      <c r="E9" s="87">
        <f>SUM(E6:E8)</f>
        <v>0</v>
      </c>
    </row>
    <row r="10" spans="1:11" ht="21.75" thickTop="1" x14ac:dyDescent="0.35">
      <c r="B10" s="12"/>
      <c r="C10" s="12"/>
      <c r="D10" s="101"/>
      <c r="E10" s="12"/>
    </row>
    <row r="11" spans="1:11" x14ac:dyDescent="0.35">
      <c r="A11" s="398" t="s">
        <v>130</v>
      </c>
      <c r="B11" s="398"/>
      <c r="C11" s="398" t="s">
        <v>131</v>
      </c>
      <c r="D11" s="398"/>
      <c r="E11" s="398" t="s">
        <v>130</v>
      </c>
      <c r="F11" s="398"/>
    </row>
    <row r="12" spans="1:11" s="15" customFormat="1" x14ac:dyDescent="0.35">
      <c r="A12" s="393" t="s">
        <v>175</v>
      </c>
      <c r="B12" s="393"/>
      <c r="C12" s="393" t="s">
        <v>455</v>
      </c>
      <c r="D12" s="393"/>
      <c r="E12" s="393" t="s">
        <v>176</v>
      </c>
      <c r="F12" s="393"/>
    </row>
    <row r="13" spans="1:11" x14ac:dyDescent="0.35">
      <c r="A13" s="393" t="s">
        <v>154</v>
      </c>
      <c r="B13" s="393"/>
      <c r="C13" s="393" t="s">
        <v>456</v>
      </c>
      <c r="D13" s="393"/>
      <c r="E13" s="393" t="s">
        <v>111</v>
      </c>
      <c r="F13" s="393"/>
      <c r="H13" s="13"/>
      <c r="J13" s="13"/>
      <c r="K13" s="13"/>
    </row>
    <row r="14" spans="1:11" x14ac:dyDescent="0.35">
      <c r="A14" s="393"/>
      <c r="B14" s="393"/>
      <c r="C14" s="393" t="s">
        <v>110</v>
      </c>
      <c r="D14" s="393"/>
      <c r="E14" s="14"/>
      <c r="F14" s="393"/>
      <c r="G14" s="393"/>
      <c r="H14" s="13"/>
      <c r="J14" s="13"/>
      <c r="K14" s="13"/>
    </row>
    <row r="60" spans="1:6" x14ac:dyDescent="0.35">
      <c r="A60" s="15" t="s">
        <v>0</v>
      </c>
    </row>
    <row r="62" spans="1:6" x14ac:dyDescent="0.35">
      <c r="A62" s="15" t="s">
        <v>1</v>
      </c>
    </row>
    <row r="64" spans="1:6" x14ac:dyDescent="0.35">
      <c r="A64" s="16" t="s">
        <v>2</v>
      </c>
      <c r="F64" s="76">
        <v>144</v>
      </c>
    </row>
    <row r="65" spans="1:6" x14ac:dyDescent="0.35">
      <c r="A65" s="16" t="s">
        <v>3</v>
      </c>
      <c r="B65" s="16" t="s">
        <v>4</v>
      </c>
      <c r="C65" s="16" t="s">
        <v>57</v>
      </c>
      <c r="F65" s="80">
        <v>398122.09</v>
      </c>
    </row>
    <row r="66" spans="1:6" x14ac:dyDescent="0.35">
      <c r="B66" s="16" t="s">
        <v>5</v>
      </c>
      <c r="C66" s="16" t="s">
        <v>55</v>
      </c>
      <c r="F66" s="80">
        <v>6105645.9900000002</v>
      </c>
    </row>
    <row r="67" spans="1:6" x14ac:dyDescent="0.35">
      <c r="B67" s="16" t="s">
        <v>5</v>
      </c>
      <c r="C67" s="16" t="s">
        <v>56</v>
      </c>
      <c r="F67" s="80">
        <v>482.36</v>
      </c>
    </row>
    <row r="68" spans="1:6" x14ac:dyDescent="0.35">
      <c r="B68" s="16" t="s">
        <v>6</v>
      </c>
      <c r="F68" s="80">
        <v>1242589.69</v>
      </c>
    </row>
    <row r="69" spans="1:6" x14ac:dyDescent="0.35">
      <c r="B69" s="16" t="s">
        <v>58</v>
      </c>
      <c r="F69" s="73">
        <v>37804.57</v>
      </c>
    </row>
    <row r="70" spans="1:6" x14ac:dyDescent="0.35">
      <c r="A70" s="16" t="s">
        <v>47</v>
      </c>
      <c r="F70" s="76" t="s">
        <v>7</v>
      </c>
    </row>
    <row r="71" spans="1:6" x14ac:dyDescent="0.35">
      <c r="A71" s="16" t="s">
        <v>59</v>
      </c>
      <c r="F71" s="76" t="s">
        <v>7</v>
      </c>
    </row>
    <row r="72" spans="1:6" ht="21.75" thickBot="1" x14ac:dyDescent="0.4">
      <c r="B72" s="14" t="s">
        <v>9</v>
      </c>
      <c r="F72" s="79">
        <v>7784788.71</v>
      </c>
    </row>
    <row r="73" spans="1:6" ht="21.75" thickTop="1" x14ac:dyDescent="0.35"/>
  </sheetData>
  <mergeCells count="15">
    <mergeCell ref="A1:F1"/>
    <mergeCell ref="A2:F2"/>
    <mergeCell ref="A3:F3"/>
    <mergeCell ref="A13:B13"/>
    <mergeCell ref="C13:D13"/>
    <mergeCell ref="E13:F13"/>
    <mergeCell ref="A14:B14"/>
    <mergeCell ref="C14:D14"/>
    <mergeCell ref="F14:G14"/>
    <mergeCell ref="A11:B11"/>
    <mergeCell ref="C11:D11"/>
    <mergeCell ref="E11:F11"/>
    <mergeCell ref="A12:B12"/>
    <mergeCell ref="C12:D12"/>
    <mergeCell ref="E12:F12"/>
  </mergeCells>
  <printOptions horizontalCentered="1"/>
  <pageMargins left="0.19685039370078741" right="0.19685039370078741" top="0.98425196850393704" bottom="0.39370078740157483" header="0.51181102362204722" footer="0.51181102362204722"/>
  <pageSetup paperSize="9" scale="90" orientation="portrait" horizontalDpi="180" verticalDpi="18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32">
    <tabColor rgb="FF7030A0"/>
  </sheetPr>
  <dimension ref="A1:K73"/>
  <sheetViews>
    <sheetView zoomScale="90" workbookViewId="0">
      <selection activeCell="A3" sqref="A3:F3"/>
    </sheetView>
  </sheetViews>
  <sheetFormatPr defaultColWidth="19.7109375" defaultRowHeight="21" x14ac:dyDescent="0.35"/>
  <cols>
    <col min="1" max="1" width="19.7109375" style="16"/>
    <col min="2" max="2" width="28.5703125" style="16" bestFit="1" customWidth="1"/>
    <col min="3" max="16384" width="19.7109375" style="16"/>
  </cols>
  <sheetData>
    <row r="1" spans="1:11" x14ac:dyDescent="0.35">
      <c r="A1" s="393" t="s">
        <v>30</v>
      </c>
      <c r="B1" s="393"/>
      <c r="C1" s="393"/>
      <c r="D1" s="393"/>
      <c r="E1" s="393"/>
      <c r="F1" s="393"/>
      <c r="G1" s="40"/>
    </row>
    <row r="2" spans="1:11" x14ac:dyDescent="0.35">
      <c r="A2" s="393" t="s">
        <v>194</v>
      </c>
      <c r="B2" s="393"/>
      <c r="C2" s="393"/>
      <c r="D2" s="393"/>
      <c r="E2" s="393"/>
      <c r="F2" s="393"/>
      <c r="G2" s="40"/>
    </row>
    <row r="3" spans="1:11" x14ac:dyDescent="0.35">
      <c r="A3" s="393" t="s">
        <v>417</v>
      </c>
      <c r="B3" s="393"/>
      <c r="C3" s="393"/>
      <c r="D3" s="393"/>
      <c r="E3" s="393"/>
      <c r="F3" s="393"/>
      <c r="G3" s="40"/>
    </row>
    <row r="4" spans="1:11" x14ac:dyDescent="0.35">
      <c r="A4" s="109"/>
      <c r="B4" s="109"/>
      <c r="C4" s="109"/>
      <c r="D4" s="109"/>
      <c r="E4" s="109"/>
      <c r="F4" s="109"/>
      <c r="G4" s="109"/>
    </row>
    <row r="5" spans="1:11" x14ac:dyDescent="0.35">
      <c r="A5" s="15" t="s">
        <v>203</v>
      </c>
      <c r="F5" s="9"/>
    </row>
    <row r="6" spans="1:11" x14ac:dyDescent="0.35">
      <c r="E6" s="77">
        <v>0</v>
      </c>
    </row>
    <row r="7" spans="1:11" x14ac:dyDescent="0.35">
      <c r="B7" s="12"/>
      <c r="C7" s="12"/>
      <c r="D7" s="101"/>
      <c r="E7" s="110">
        <v>0</v>
      </c>
    </row>
    <row r="8" spans="1:11" x14ac:dyDescent="0.35">
      <c r="B8" s="12"/>
      <c r="C8" s="12"/>
      <c r="D8" s="101"/>
      <c r="E8" s="12"/>
    </row>
    <row r="9" spans="1:11" ht="21.75" thickBot="1" x14ac:dyDescent="0.4">
      <c r="B9" s="12" t="s">
        <v>9</v>
      </c>
      <c r="C9" s="12"/>
      <c r="D9" s="101"/>
      <c r="E9" s="87">
        <f>SUM(E6:E8)</f>
        <v>0</v>
      </c>
    </row>
    <row r="10" spans="1:11" ht="21.75" thickTop="1" x14ac:dyDescent="0.35">
      <c r="B10" s="12"/>
      <c r="C10" s="12"/>
      <c r="D10" s="101"/>
      <c r="E10" s="12"/>
    </row>
    <row r="11" spans="1:11" x14ac:dyDescent="0.35">
      <c r="A11" s="398" t="s">
        <v>130</v>
      </c>
      <c r="B11" s="398"/>
      <c r="C11" s="398" t="s">
        <v>131</v>
      </c>
      <c r="D11" s="398"/>
      <c r="E11" s="398" t="s">
        <v>130</v>
      </c>
      <c r="F11" s="398"/>
    </row>
    <row r="12" spans="1:11" s="15" customFormat="1" x14ac:dyDescent="0.35">
      <c r="A12" s="393" t="s">
        <v>175</v>
      </c>
      <c r="B12" s="393"/>
      <c r="C12" s="393" t="s">
        <v>455</v>
      </c>
      <c r="D12" s="393"/>
      <c r="E12" s="393" t="s">
        <v>176</v>
      </c>
      <c r="F12" s="393"/>
    </row>
    <row r="13" spans="1:11" x14ac:dyDescent="0.35">
      <c r="A13" s="393" t="s">
        <v>154</v>
      </c>
      <c r="B13" s="393"/>
      <c r="C13" s="393" t="s">
        <v>456</v>
      </c>
      <c r="D13" s="393"/>
      <c r="E13" s="393" t="s">
        <v>111</v>
      </c>
      <c r="F13" s="393"/>
      <c r="H13" s="13"/>
      <c r="J13" s="13"/>
      <c r="K13" s="13"/>
    </row>
    <row r="14" spans="1:11" x14ac:dyDescent="0.35">
      <c r="A14" s="393"/>
      <c r="B14" s="393"/>
      <c r="C14" s="393" t="s">
        <v>110</v>
      </c>
      <c r="D14" s="393"/>
      <c r="E14" s="14"/>
      <c r="F14" s="393"/>
      <c r="G14" s="393"/>
      <c r="H14" s="13"/>
      <c r="J14" s="13"/>
      <c r="K14" s="13"/>
    </row>
    <row r="60" spans="1:6" x14ac:dyDescent="0.35">
      <c r="A60" s="15" t="s">
        <v>0</v>
      </c>
    </row>
    <row r="62" spans="1:6" x14ac:dyDescent="0.35">
      <c r="A62" s="15" t="s">
        <v>1</v>
      </c>
    </row>
    <row r="64" spans="1:6" x14ac:dyDescent="0.35">
      <c r="A64" s="16" t="s">
        <v>2</v>
      </c>
      <c r="F64" s="76">
        <v>144</v>
      </c>
    </row>
    <row r="65" spans="1:6" x14ac:dyDescent="0.35">
      <c r="A65" s="16" t="s">
        <v>3</v>
      </c>
      <c r="B65" s="16" t="s">
        <v>4</v>
      </c>
      <c r="C65" s="16" t="s">
        <v>57</v>
      </c>
      <c r="F65" s="80">
        <v>398122.09</v>
      </c>
    </row>
    <row r="66" spans="1:6" x14ac:dyDescent="0.35">
      <c r="B66" s="16" t="s">
        <v>5</v>
      </c>
      <c r="C66" s="16" t="s">
        <v>55</v>
      </c>
      <c r="F66" s="80">
        <v>6105645.9900000002</v>
      </c>
    </row>
    <row r="67" spans="1:6" x14ac:dyDescent="0.35">
      <c r="B67" s="16" t="s">
        <v>5</v>
      </c>
      <c r="C67" s="16" t="s">
        <v>56</v>
      </c>
      <c r="F67" s="80">
        <v>482.36</v>
      </c>
    </row>
    <row r="68" spans="1:6" x14ac:dyDescent="0.35">
      <c r="B68" s="16" t="s">
        <v>6</v>
      </c>
      <c r="F68" s="80">
        <v>1242589.69</v>
      </c>
    </row>
    <row r="69" spans="1:6" x14ac:dyDescent="0.35">
      <c r="B69" s="16" t="s">
        <v>58</v>
      </c>
      <c r="F69" s="73">
        <v>37804.57</v>
      </c>
    </row>
    <row r="70" spans="1:6" x14ac:dyDescent="0.35">
      <c r="A70" s="16" t="s">
        <v>47</v>
      </c>
      <c r="F70" s="76" t="s">
        <v>7</v>
      </c>
    </row>
    <row r="71" spans="1:6" x14ac:dyDescent="0.35">
      <c r="A71" s="16" t="s">
        <v>59</v>
      </c>
      <c r="F71" s="76" t="s">
        <v>7</v>
      </c>
    </row>
    <row r="72" spans="1:6" ht="21.75" thickBot="1" x14ac:dyDescent="0.4">
      <c r="B72" s="14" t="s">
        <v>9</v>
      </c>
      <c r="F72" s="79">
        <v>7784788.71</v>
      </c>
    </row>
    <row r="73" spans="1:6" ht="21.75" thickTop="1" x14ac:dyDescent="0.35"/>
  </sheetData>
  <mergeCells count="15">
    <mergeCell ref="A1:F1"/>
    <mergeCell ref="A2:F2"/>
    <mergeCell ref="A3:F3"/>
    <mergeCell ref="A13:B13"/>
    <mergeCell ref="C13:D13"/>
    <mergeCell ref="E13:F13"/>
    <mergeCell ref="A14:B14"/>
    <mergeCell ref="C14:D14"/>
    <mergeCell ref="F14:G14"/>
    <mergeCell ref="A11:B11"/>
    <mergeCell ref="C11:D11"/>
    <mergeCell ref="E11:F11"/>
    <mergeCell ref="A12:B12"/>
    <mergeCell ref="C12:D12"/>
    <mergeCell ref="E12:F12"/>
  </mergeCells>
  <printOptions horizontalCentered="1"/>
  <pageMargins left="0.19685039370078741" right="0.19685039370078741" top="0.98425196850393704" bottom="0.39370078740157483" header="0.51181102362204722" footer="0.51181102362204722"/>
  <pageSetup paperSize="9" scale="90" orientation="portrait" horizontalDpi="180" verticalDpi="18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33">
    <tabColor rgb="FF7030A0"/>
  </sheetPr>
  <dimension ref="A1:K73"/>
  <sheetViews>
    <sheetView zoomScale="90" workbookViewId="0">
      <selection activeCell="A3" sqref="A3:F3"/>
    </sheetView>
  </sheetViews>
  <sheetFormatPr defaultColWidth="19.7109375" defaultRowHeight="21" x14ac:dyDescent="0.35"/>
  <cols>
    <col min="1" max="1" width="19.7109375" style="16"/>
    <col min="2" max="2" width="28.5703125" style="16" bestFit="1" customWidth="1"/>
    <col min="3" max="16384" width="19.7109375" style="16"/>
  </cols>
  <sheetData>
    <row r="1" spans="1:11" x14ac:dyDescent="0.35">
      <c r="A1" s="393" t="s">
        <v>30</v>
      </c>
      <c r="B1" s="393"/>
      <c r="C1" s="393"/>
      <c r="D1" s="393"/>
      <c r="E1" s="393"/>
      <c r="F1" s="393"/>
      <c r="G1" s="40"/>
    </row>
    <row r="2" spans="1:11" x14ac:dyDescent="0.35">
      <c r="A2" s="393" t="s">
        <v>194</v>
      </c>
      <c r="B2" s="393"/>
      <c r="C2" s="393"/>
      <c r="D2" s="393"/>
      <c r="E2" s="393"/>
      <c r="F2" s="393"/>
      <c r="G2" s="40"/>
    </row>
    <row r="3" spans="1:11" x14ac:dyDescent="0.35">
      <c r="A3" s="393" t="s">
        <v>417</v>
      </c>
      <c r="B3" s="393"/>
      <c r="C3" s="393"/>
      <c r="D3" s="393"/>
      <c r="E3" s="393"/>
      <c r="F3" s="393"/>
      <c r="G3" s="40"/>
    </row>
    <row r="4" spans="1:11" x14ac:dyDescent="0.35">
      <c r="A4" s="109"/>
      <c r="B4" s="109"/>
      <c r="C4" s="109"/>
      <c r="D4" s="109"/>
      <c r="E4" s="109"/>
      <c r="F4" s="109"/>
      <c r="G4" s="109"/>
    </row>
    <row r="5" spans="1:11" x14ac:dyDescent="0.35">
      <c r="A5" s="15" t="s">
        <v>204</v>
      </c>
      <c r="F5" s="9"/>
    </row>
    <row r="6" spans="1:11" x14ac:dyDescent="0.35">
      <c r="E6" s="77">
        <v>0</v>
      </c>
    </row>
    <row r="7" spans="1:11" x14ac:dyDescent="0.35">
      <c r="B7" s="12"/>
      <c r="C7" s="12"/>
      <c r="D7" s="101"/>
      <c r="E7" s="110">
        <v>0</v>
      </c>
    </row>
    <row r="8" spans="1:11" x14ac:dyDescent="0.35">
      <c r="B8" s="12"/>
      <c r="C8" s="12"/>
      <c r="D8" s="101"/>
      <c r="E8" s="12"/>
    </row>
    <row r="9" spans="1:11" ht="21.75" thickBot="1" x14ac:dyDescent="0.4">
      <c r="B9" s="12" t="s">
        <v>9</v>
      </c>
      <c r="C9" s="12"/>
      <c r="D9" s="101"/>
      <c r="E9" s="87">
        <f>SUM(E6:E8)</f>
        <v>0</v>
      </c>
    </row>
    <row r="10" spans="1:11" ht="21.75" thickTop="1" x14ac:dyDescent="0.35">
      <c r="B10" s="12"/>
      <c r="C10" s="12"/>
      <c r="D10" s="101"/>
      <c r="E10" s="12"/>
    </row>
    <row r="11" spans="1:11" x14ac:dyDescent="0.35">
      <c r="A11" s="398" t="s">
        <v>130</v>
      </c>
      <c r="B11" s="398"/>
      <c r="C11" s="398" t="s">
        <v>131</v>
      </c>
      <c r="D11" s="398"/>
      <c r="E11" s="398" t="s">
        <v>130</v>
      </c>
      <c r="F11" s="398"/>
    </row>
    <row r="12" spans="1:11" s="15" customFormat="1" x14ac:dyDescent="0.35">
      <c r="A12" s="393" t="s">
        <v>175</v>
      </c>
      <c r="B12" s="393"/>
      <c r="C12" s="393" t="s">
        <v>455</v>
      </c>
      <c r="D12" s="393"/>
      <c r="E12" s="393" t="s">
        <v>176</v>
      </c>
      <c r="F12" s="393"/>
    </row>
    <row r="13" spans="1:11" x14ac:dyDescent="0.35">
      <c r="A13" s="393" t="s">
        <v>154</v>
      </c>
      <c r="B13" s="393"/>
      <c r="C13" s="393" t="s">
        <v>456</v>
      </c>
      <c r="D13" s="393"/>
      <c r="E13" s="393" t="s">
        <v>111</v>
      </c>
      <c r="F13" s="393"/>
      <c r="H13" s="13"/>
      <c r="J13" s="13"/>
      <c r="K13" s="13"/>
    </row>
    <row r="14" spans="1:11" x14ac:dyDescent="0.35">
      <c r="A14" s="393"/>
      <c r="B14" s="393"/>
      <c r="C14" s="393" t="s">
        <v>110</v>
      </c>
      <c r="D14" s="393"/>
      <c r="E14" s="14"/>
      <c r="F14" s="393"/>
      <c r="G14" s="393"/>
      <c r="H14" s="13"/>
      <c r="J14" s="13"/>
      <c r="K14" s="13"/>
    </row>
    <row r="60" spans="1:6" x14ac:dyDescent="0.35">
      <c r="A60" s="15" t="s">
        <v>0</v>
      </c>
    </row>
    <row r="62" spans="1:6" x14ac:dyDescent="0.35">
      <c r="A62" s="15" t="s">
        <v>1</v>
      </c>
    </row>
    <row r="64" spans="1:6" x14ac:dyDescent="0.35">
      <c r="A64" s="16" t="s">
        <v>2</v>
      </c>
      <c r="F64" s="76">
        <v>144</v>
      </c>
    </row>
    <row r="65" spans="1:6" x14ac:dyDescent="0.35">
      <c r="A65" s="16" t="s">
        <v>3</v>
      </c>
      <c r="B65" s="16" t="s">
        <v>4</v>
      </c>
      <c r="C65" s="16" t="s">
        <v>57</v>
      </c>
      <c r="F65" s="80">
        <v>398122.09</v>
      </c>
    </row>
    <row r="66" spans="1:6" x14ac:dyDescent="0.35">
      <c r="B66" s="16" t="s">
        <v>5</v>
      </c>
      <c r="C66" s="16" t="s">
        <v>55</v>
      </c>
      <c r="F66" s="80">
        <v>6105645.9900000002</v>
      </c>
    </row>
    <row r="67" spans="1:6" x14ac:dyDescent="0.35">
      <c r="B67" s="16" t="s">
        <v>5</v>
      </c>
      <c r="C67" s="16" t="s">
        <v>56</v>
      </c>
      <c r="F67" s="80">
        <v>482.36</v>
      </c>
    </row>
    <row r="68" spans="1:6" x14ac:dyDescent="0.35">
      <c r="B68" s="16" t="s">
        <v>6</v>
      </c>
      <c r="F68" s="80">
        <v>1242589.69</v>
      </c>
    </row>
    <row r="69" spans="1:6" x14ac:dyDescent="0.35">
      <c r="B69" s="16" t="s">
        <v>58</v>
      </c>
      <c r="F69" s="73">
        <v>37804.57</v>
      </c>
    </row>
    <row r="70" spans="1:6" x14ac:dyDescent="0.35">
      <c r="A70" s="16" t="s">
        <v>47</v>
      </c>
      <c r="F70" s="76" t="s">
        <v>7</v>
      </c>
    </row>
    <row r="71" spans="1:6" x14ac:dyDescent="0.35">
      <c r="A71" s="16" t="s">
        <v>59</v>
      </c>
      <c r="F71" s="76" t="s">
        <v>7</v>
      </c>
    </row>
    <row r="72" spans="1:6" ht="21.75" thickBot="1" x14ac:dyDescent="0.4">
      <c r="B72" s="14" t="s">
        <v>9</v>
      </c>
      <c r="F72" s="79">
        <v>7784788.71</v>
      </c>
    </row>
    <row r="73" spans="1:6" ht="21.75" thickTop="1" x14ac:dyDescent="0.35"/>
  </sheetData>
  <mergeCells count="15">
    <mergeCell ref="A1:F1"/>
    <mergeCell ref="A2:F2"/>
    <mergeCell ref="A3:F3"/>
    <mergeCell ref="A13:B13"/>
    <mergeCell ref="C13:D13"/>
    <mergeCell ref="E13:F13"/>
    <mergeCell ref="A14:B14"/>
    <mergeCell ref="C14:D14"/>
    <mergeCell ref="F14:G14"/>
    <mergeCell ref="A11:B11"/>
    <mergeCell ref="C11:D11"/>
    <mergeCell ref="E11:F11"/>
    <mergeCell ref="A12:B12"/>
    <mergeCell ref="C12:D12"/>
    <mergeCell ref="E12:F12"/>
  </mergeCells>
  <printOptions horizontalCentered="1"/>
  <pageMargins left="0.19685039370078741" right="0.19685039370078741" top="0.98425196850393704" bottom="0.39370078740157483" header="0.51181102362204722" footer="0.51181102362204722"/>
  <pageSetup paperSize="9" scale="90" orientation="portrait" horizontalDpi="180" verticalDpi="18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9">
    <tabColor rgb="FF7030A0"/>
  </sheetPr>
  <dimension ref="A1:M16"/>
  <sheetViews>
    <sheetView view="pageBreakPreview" zoomScaleNormal="90" zoomScaleSheetLayoutView="100" workbookViewId="0">
      <selection activeCell="A3" sqref="A3:G3"/>
    </sheetView>
  </sheetViews>
  <sheetFormatPr defaultRowHeight="21" x14ac:dyDescent="0.35"/>
  <cols>
    <col min="1" max="1" width="14.42578125" style="16" customWidth="1"/>
    <col min="2" max="2" width="21" style="16" bestFit="1" customWidth="1"/>
    <col min="3" max="3" width="14.140625" style="16" bestFit="1" customWidth="1"/>
    <col min="4" max="4" width="18.7109375" style="16" bestFit="1" customWidth="1"/>
    <col min="5" max="5" width="32" style="16" customWidth="1"/>
    <col min="6" max="6" width="33.42578125" style="16" customWidth="1"/>
    <col min="7" max="7" width="17.140625" style="16" customWidth="1"/>
    <col min="8" max="8" width="12.5703125" style="16" bestFit="1" customWidth="1"/>
    <col min="9" max="9" width="9.42578125" style="16" bestFit="1" customWidth="1"/>
    <col min="10" max="10" width="11.140625" style="16" bestFit="1" customWidth="1"/>
    <col min="11" max="11" width="12.5703125" style="16" bestFit="1" customWidth="1"/>
    <col min="12" max="16384" width="9.140625" style="16"/>
  </cols>
  <sheetData>
    <row r="1" spans="1:13" x14ac:dyDescent="0.35">
      <c r="A1" s="393" t="s">
        <v>30</v>
      </c>
      <c r="B1" s="393"/>
      <c r="C1" s="393"/>
      <c r="D1" s="393"/>
      <c r="E1" s="393"/>
      <c r="F1" s="393"/>
      <c r="G1" s="393"/>
    </row>
    <row r="2" spans="1:13" x14ac:dyDescent="0.35">
      <c r="A2" s="393" t="s">
        <v>194</v>
      </c>
      <c r="B2" s="393"/>
      <c r="C2" s="393"/>
      <c r="D2" s="393"/>
      <c r="E2" s="393"/>
      <c r="F2" s="393"/>
      <c r="G2" s="393"/>
    </row>
    <row r="3" spans="1:13" x14ac:dyDescent="0.35">
      <c r="A3" s="393" t="s">
        <v>417</v>
      </c>
      <c r="B3" s="393"/>
      <c r="C3" s="393"/>
      <c r="D3" s="393"/>
      <c r="E3" s="393"/>
      <c r="F3" s="393"/>
      <c r="G3" s="393"/>
    </row>
    <row r="4" spans="1:13" x14ac:dyDescent="0.35">
      <c r="A4" s="15" t="s">
        <v>457</v>
      </c>
      <c r="F4" s="9"/>
    </row>
    <row r="5" spans="1:13" s="289" customFormat="1" x14ac:dyDescent="0.35">
      <c r="A5" s="292" t="s">
        <v>205</v>
      </c>
      <c r="B5" s="292" t="s">
        <v>206</v>
      </c>
      <c r="C5" s="292" t="s">
        <v>207</v>
      </c>
      <c r="D5" s="292" t="s">
        <v>208</v>
      </c>
      <c r="E5" s="292" t="s">
        <v>119</v>
      </c>
      <c r="F5" s="292" t="s">
        <v>196</v>
      </c>
      <c r="G5" s="292" t="s">
        <v>35</v>
      </c>
    </row>
    <row r="6" spans="1:13" x14ac:dyDescent="0.35">
      <c r="A6" s="125" t="s">
        <v>210</v>
      </c>
      <c r="B6" s="126" t="s">
        <v>404</v>
      </c>
      <c r="C6" s="121" t="s">
        <v>209</v>
      </c>
      <c r="D6" s="121" t="s">
        <v>26</v>
      </c>
      <c r="E6" s="121" t="s">
        <v>405</v>
      </c>
      <c r="F6" s="127"/>
      <c r="G6" s="127">
        <v>9000</v>
      </c>
      <c r="H6" s="114"/>
      <c r="I6" s="291"/>
      <c r="J6" s="116"/>
      <c r="K6" s="291"/>
      <c r="L6" s="420"/>
      <c r="M6" s="420"/>
    </row>
    <row r="7" spans="1:13" ht="63" x14ac:dyDescent="0.35">
      <c r="A7" s="128" t="s">
        <v>210</v>
      </c>
      <c r="B7" s="129" t="s">
        <v>404</v>
      </c>
      <c r="C7" s="122" t="s">
        <v>209</v>
      </c>
      <c r="D7" s="122" t="s">
        <v>26</v>
      </c>
      <c r="E7" s="122" t="s">
        <v>386</v>
      </c>
      <c r="F7" s="122" t="s">
        <v>406</v>
      </c>
      <c r="G7" s="130">
        <v>360000</v>
      </c>
      <c r="H7" s="119"/>
      <c r="I7" s="119"/>
      <c r="J7" s="119"/>
      <c r="K7" s="119"/>
    </row>
    <row r="8" spans="1:13" ht="63" x14ac:dyDescent="0.35">
      <c r="A8" s="128" t="s">
        <v>210</v>
      </c>
      <c r="B8" s="179" t="s">
        <v>407</v>
      </c>
      <c r="C8" s="122" t="s">
        <v>77</v>
      </c>
      <c r="D8" s="122" t="s">
        <v>26</v>
      </c>
      <c r="E8" s="122" t="s">
        <v>405</v>
      </c>
      <c r="F8" s="122"/>
      <c r="G8" s="130">
        <v>191500</v>
      </c>
      <c r="H8" s="119"/>
      <c r="I8" s="119"/>
      <c r="J8" s="119"/>
      <c r="K8" s="119"/>
    </row>
    <row r="9" spans="1:13" ht="63" x14ac:dyDescent="0.35">
      <c r="A9" s="128" t="s">
        <v>210</v>
      </c>
      <c r="B9" s="179" t="s">
        <v>408</v>
      </c>
      <c r="C9" s="122" t="s">
        <v>254</v>
      </c>
      <c r="D9" s="122" t="s">
        <v>26</v>
      </c>
      <c r="E9" s="122" t="s">
        <v>409</v>
      </c>
      <c r="F9" s="122"/>
      <c r="G9" s="130">
        <v>112000</v>
      </c>
      <c r="H9" s="119"/>
      <c r="I9" s="119"/>
      <c r="J9" s="119"/>
      <c r="K9" s="119"/>
    </row>
    <row r="10" spans="1:13" x14ac:dyDescent="0.35">
      <c r="A10" s="412" t="s">
        <v>9</v>
      </c>
      <c r="B10" s="421"/>
      <c r="C10" s="421"/>
      <c r="D10" s="421"/>
      <c r="E10" s="421"/>
      <c r="F10" s="413"/>
      <c r="G10" s="124">
        <f>SUM(G6:G9)</f>
        <v>672500</v>
      </c>
    </row>
    <row r="11" spans="1:13" x14ac:dyDescent="0.35">
      <c r="A11" s="15"/>
      <c r="F11" s="9"/>
      <c r="G11" s="120"/>
    </row>
    <row r="12" spans="1:13" x14ac:dyDescent="0.35">
      <c r="B12" s="12"/>
      <c r="C12" s="12"/>
      <c r="D12" s="101"/>
      <c r="E12" s="12"/>
    </row>
    <row r="13" spans="1:13" x14ac:dyDescent="0.35">
      <c r="A13" s="398" t="s">
        <v>130</v>
      </c>
      <c r="B13" s="398"/>
      <c r="C13" s="398"/>
      <c r="D13" s="398" t="s">
        <v>131</v>
      </c>
      <c r="E13" s="398"/>
      <c r="F13" s="398" t="s">
        <v>130</v>
      </c>
      <c r="G13" s="398"/>
    </row>
    <row r="14" spans="1:13" s="15" customFormat="1" x14ac:dyDescent="0.35">
      <c r="A14" s="393" t="s">
        <v>175</v>
      </c>
      <c r="B14" s="393"/>
      <c r="C14" s="393"/>
      <c r="D14" s="393" t="s">
        <v>455</v>
      </c>
      <c r="E14" s="393"/>
      <c r="F14" s="393" t="s">
        <v>176</v>
      </c>
      <c r="G14" s="393"/>
    </row>
    <row r="15" spans="1:13" x14ac:dyDescent="0.35">
      <c r="A15" s="393" t="s">
        <v>154</v>
      </c>
      <c r="B15" s="393"/>
      <c r="C15" s="393"/>
      <c r="D15" s="393" t="s">
        <v>456</v>
      </c>
      <c r="E15" s="393"/>
      <c r="F15" s="393" t="s">
        <v>111</v>
      </c>
      <c r="G15" s="393"/>
      <c r="H15" s="290"/>
      <c r="J15" s="290"/>
      <c r="K15" s="290"/>
    </row>
    <row r="16" spans="1:13" x14ac:dyDescent="0.35">
      <c r="A16" s="289"/>
      <c r="B16" s="289"/>
      <c r="D16" s="393" t="s">
        <v>110</v>
      </c>
      <c r="E16" s="393"/>
      <c r="F16" s="289"/>
      <c r="G16" s="289"/>
      <c r="H16" s="290"/>
      <c r="J16" s="290"/>
      <c r="K16" s="290"/>
    </row>
  </sheetData>
  <mergeCells count="15">
    <mergeCell ref="D16:E16"/>
    <mergeCell ref="A1:G1"/>
    <mergeCell ref="A2:G2"/>
    <mergeCell ref="A3:G3"/>
    <mergeCell ref="L6:M6"/>
    <mergeCell ref="F15:G15"/>
    <mergeCell ref="D15:E15"/>
    <mergeCell ref="A15:C15"/>
    <mergeCell ref="A13:C13"/>
    <mergeCell ref="F13:G13"/>
    <mergeCell ref="A14:C14"/>
    <mergeCell ref="F14:G14"/>
    <mergeCell ref="A10:F10"/>
    <mergeCell ref="D14:E14"/>
    <mergeCell ref="D13:E13"/>
  </mergeCells>
  <phoneticPr fontId="10" type="noConversion"/>
  <printOptions horizontalCentered="1"/>
  <pageMargins left="0.19685039370078741" right="0.19685039370078741" top="0.59055118110236227" bottom="0.19685039370078741" header="0.31496062992125984" footer="0.31496062992125984"/>
  <pageSetup paperSize="9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R58"/>
  <sheetViews>
    <sheetView showGridLines="0" workbookViewId="0">
      <pane ySplit="1" topLeftCell="A2" activePane="bottomLeft" state="frozen"/>
      <selection pane="bottomLeft" activeCell="V19" sqref="V19"/>
    </sheetView>
  </sheetViews>
  <sheetFormatPr defaultRowHeight="14.25" x14ac:dyDescent="0.2"/>
  <cols>
    <col min="1" max="1" width="13.5703125" style="288" customWidth="1"/>
    <col min="2" max="2" width="11.5703125" style="288" customWidth="1"/>
    <col min="3" max="3" width="1.85546875" style="288" customWidth="1"/>
    <col min="4" max="4" width="13.5703125" style="288" customWidth="1"/>
    <col min="5" max="5" width="13.28515625" style="288" customWidth="1"/>
    <col min="6" max="6" width="0.140625" style="288" customWidth="1"/>
    <col min="7" max="7" width="5.7109375" style="288" customWidth="1"/>
    <col min="8" max="8" width="7.85546875" style="288" customWidth="1"/>
    <col min="9" max="9" width="13.140625" style="288" customWidth="1"/>
    <col min="10" max="10" width="0.42578125" style="288" customWidth="1"/>
    <col min="11" max="11" width="13.5703125" style="288" customWidth="1"/>
    <col min="12" max="12" width="6.42578125" style="288" customWidth="1"/>
    <col min="13" max="13" width="5" style="288" customWidth="1"/>
    <col min="14" max="14" width="2.140625" style="288" customWidth="1"/>
    <col min="15" max="15" width="13.5703125" style="288" customWidth="1"/>
    <col min="16" max="16" width="0" style="288" hidden="1" customWidth="1"/>
    <col min="17" max="17" width="0.140625" style="288" customWidth="1"/>
    <col min="18" max="18" width="0.28515625" style="288" customWidth="1"/>
    <col min="19" max="20" width="0" style="288" hidden="1" customWidth="1"/>
    <col min="21" max="16384" width="9.140625" style="288"/>
  </cols>
  <sheetData>
    <row r="1" spans="1:18" ht="8.1" customHeight="1" x14ac:dyDescent="0.2"/>
    <row r="2" spans="1:18" x14ac:dyDescent="0.2">
      <c r="N2" s="405" t="s">
        <v>396</v>
      </c>
      <c r="O2" s="406"/>
      <c r="P2" s="406"/>
      <c r="Q2" s="406"/>
    </row>
    <row r="3" spans="1:18" x14ac:dyDescent="0.2">
      <c r="A3" s="407" t="s">
        <v>397</v>
      </c>
      <c r="B3" s="406"/>
      <c r="C3" s="406"/>
      <c r="D3" s="406"/>
      <c r="E3" s="406"/>
      <c r="N3" s="406"/>
      <c r="O3" s="406"/>
      <c r="P3" s="406"/>
      <c r="Q3" s="406"/>
    </row>
    <row r="4" spans="1:18" x14ac:dyDescent="0.2">
      <c r="A4" s="406"/>
      <c r="B4" s="406"/>
      <c r="C4" s="406"/>
      <c r="D4" s="406"/>
      <c r="E4" s="406"/>
    </row>
    <row r="5" spans="1:18" ht="1.7" customHeight="1" x14ac:dyDescent="0.2"/>
    <row r="6" spans="1:18" ht="18" customHeight="1" x14ac:dyDescent="0.2">
      <c r="A6" s="408" t="s">
        <v>30</v>
      </c>
      <c r="B6" s="406"/>
      <c r="C6" s="406"/>
      <c r="D6" s="406"/>
      <c r="E6" s="406"/>
      <c r="F6" s="406"/>
      <c r="G6" s="406"/>
      <c r="H6" s="406"/>
      <c r="I6" s="406"/>
      <c r="J6" s="406"/>
      <c r="K6" s="406"/>
      <c r="L6" s="406"/>
      <c r="M6" s="406"/>
      <c r="N6" s="406"/>
      <c r="O6" s="406"/>
    </row>
    <row r="7" spans="1:18" ht="18" customHeight="1" x14ac:dyDescent="0.2">
      <c r="A7" s="409" t="s">
        <v>398</v>
      </c>
      <c r="B7" s="406"/>
      <c r="C7" s="406"/>
      <c r="D7" s="406"/>
      <c r="E7" s="406"/>
      <c r="F7" s="406"/>
      <c r="G7" s="406"/>
      <c r="H7" s="406"/>
      <c r="I7" s="406"/>
      <c r="J7" s="406"/>
      <c r="K7" s="406"/>
      <c r="L7" s="406"/>
      <c r="M7" s="406"/>
      <c r="N7" s="406"/>
      <c r="O7" s="406"/>
    </row>
    <row r="8" spans="1:18" ht="18" customHeight="1" x14ac:dyDescent="0.2">
      <c r="A8" s="408" t="s">
        <v>399</v>
      </c>
      <c r="B8" s="406"/>
      <c r="C8" s="406"/>
      <c r="D8" s="406"/>
      <c r="E8" s="406"/>
      <c r="F8" s="406"/>
      <c r="G8" s="406"/>
      <c r="H8" s="406"/>
      <c r="I8" s="406"/>
      <c r="J8" s="406"/>
      <c r="K8" s="406"/>
      <c r="L8" s="406"/>
      <c r="M8" s="406"/>
      <c r="N8" s="406"/>
      <c r="O8" s="406"/>
    </row>
    <row r="9" spans="1:18" ht="18" customHeight="1" x14ac:dyDescent="0.2">
      <c r="A9" s="408" t="s">
        <v>400</v>
      </c>
      <c r="B9" s="406"/>
      <c r="C9" s="406"/>
      <c r="D9" s="406"/>
      <c r="E9" s="406"/>
      <c r="F9" s="406"/>
      <c r="G9" s="406"/>
      <c r="H9" s="406"/>
      <c r="I9" s="406"/>
      <c r="J9" s="406"/>
      <c r="K9" s="406"/>
      <c r="L9" s="406"/>
      <c r="M9" s="406"/>
      <c r="N9" s="406"/>
      <c r="O9" s="406"/>
    </row>
    <row r="10" spans="1:18" ht="0" hidden="1" customHeight="1" x14ac:dyDescent="0.2"/>
    <row r="11" spans="1:18" ht="4.5" customHeight="1" x14ac:dyDescent="0.2"/>
    <row r="12" spans="1:18" ht="19.899999999999999" customHeight="1" x14ac:dyDescent="0.2">
      <c r="A12" s="410" t="s">
        <v>208</v>
      </c>
      <c r="B12" s="401"/>
      <c r="C12" s="410" t="s">
        <v>119</v>
      </c>
      <c r="D12" s="400"/>
      <c r="E12" s="400"/>
      <c r="F12" s="400"/>
      <c r="G12" s="401"/>
      <c r="H12" s="410" t="s">
        <v>22</v>
      </c>
      <c r="I12" s="401"/>
      <c r="J12" s="410" t="s">
        <v>381</v>
      </c>
      <c r="K12" s="400"/>
      <c r="L12" s="401"/>
      <c r="M12" s="410" t="s">
        <v>401</v>
      </c>
      <c r="N12" s="400"/>
      <c r="O12" s="400"/>
      <c r="P12" s="400"/>
      <c r="Q12" s="400"/>
      <c r="R12" s="401"/>
    </row>
    <row r="13" spans="1:18" ht="18" customHeight="1" x14ac:dyDescent="0.2">
      <c r="A13" s="403" t="s">
        <v>267</v>
      </c>
      <c r="B13" s="401"/>
      <c r="C13" s="403" t="s">
        <v>380</v>
      </c>
      <c r="D13" s="400"/>
      <c r="E13" s="400"/>
      <c r="F13" s="400"/>
      <c r="G13" s="401"/>
      <c r="H13" s="404">
        <v>1550000</v>
      </c>
      <c r="I13" s="401"/>
      <c r="J13" s="404">
        <v>1778881.79</v>
      </c>
      <c r="K13" s="400"/>
      <c r="L13" s="401"/>
      <c r="M13" s="404">
        <v>228881.79</v>
      </c>
      <c r="N13" s="400"/>
      <c r="O13" s="400"/>
      <c r="P13" s="400"/>
      <c r="Q13" s="400"/>
      <c r="R13" s="401"/>
    </row>
    <row r="14" spans="1:18" ht="18" customHeight="1" x14ac:dyDescent="0.2">
      <c r="A14" s="403"/>
      <c r="B14" s="401"/>
      <c r="C14" s="403" t="s">
        <v>379</v>
      </c>
      <c r="D14" s="400"/>
      <c r="E14" s="400"/>
      <c r="F14" s="400"/>
      <c r="G14" s="401"/>
      <c r="H14" s="404">
        <v>24000</v>
      </c>
      <c r="I14" s="401"/>
      <c r="J14" s="404">
        <v>19567.150000000001</v>
      </c>
      <c r="K14" s="400"/>
      <c r="L14" s="401"/>
      <c r="M14" s="404">
        <v>-4432.8500000000004</v>
      </c>
      <c r="N14" s="400"/>
      <c r="O14" s="400"/>
      <c r="P14" s="400"/>
      <c r="Q14" s="400"/>
      <c r="R14" s="401"/>
    </row>
    <row r="15" spans="1:18" ht="18" customHeight="1" x14ac:dyDescent="0.2">
      <c r="A15" s="403"/>
      <c r="B15" s="401"/>
      <c r="C15" s="403" t="s">
        <v>378</v>
      </c>
      <c r="D15" s="400"/>
      <c r="E15" s="400"/>
      <c r="F15" s="400"/>
      <c r="G15" s="401"/>
      <c r="H15" s="404">
        <v>600000</v>
      </c>
      <c r="I15" s="401"/>
      <c r="J15" s="404">
        <v>694790</v>
      </c>
      <c r="K15" s="400"/>
      <c r="L15" s="401"/>
      <c r="M15" s="404">
        <v>94790</v>
      </c>
      <c r="N15" s="400"/>
      <c r="O15" s="400"/>
      <c r="P15" s="400"/>
      <c r="Q15" s="400"/>
      <c r="R15" s="401"/>
    </row>
    <row r="16" spans="1:18" ht="18" customHeight="1" x14ac:dyDescent="0.2">
      <c r="A16" s="403"/>
      <c r="B16" s="401"/>
      <c r="C16" s="403" t="s">
        <v>377</v>
      </c>
      <c r="D16" s="400"/>
      <c r="E16" s="400"/>
      <c r="F16" s="400"/>
      <c r="G16" s="401"/>
      <c r="H16" s="404">
        <v>185000</v>
      </c>
      <c r="I16" s="401"/>
      <c r="J16" s="404">
        <v>81770</v>
      </c>
      <c r="K16" s="400"/>
      <c r="L16" s="401"/>
      <c r="M16" s="404">
        <v>-103230</v>
      </c>
      <c r="N16" s="400"/>
      <c r="O16" s="400"/>
      <c r="P16" s="400"/>
      <c r="Q16" s="400"/>
      <c r="R16" s="401"/>
    </row>
    <row r="17" spans="1:18" ht="18" customHeight="1" x14ac:dyDescent="0.2">
      <c r="A17" s="399" t="s">
        <v>376</v>
      </c>
      <c r="B17" s="400"/>
      <c r="C17" s="400"/>
      <c r="D17" s="400"/>
      <c r="E17" s="400"/>
      <c r="F17" s="400"/>
      <c r="G17" s="401"/>
      <c r="H17" s="402">
        <v>2359000</v>
      </c>
      <c r="I17" s="401"/>
      <c r="J17" s="402">
        <v>2575008.94</v>
      </c>
      <c r="K17" s="400"/>
      <c r="L17" s="401"/>
      <c r="M17" s="402">
        <v>216008.94</v>
      </c>
      <c r="N17" s="400"/>
      <c r="O17" s="400"/>
      <c r="P17" s="400"/>
      <c r="Q17" s="400"/>
      <c r="R17" s="401"/>
    </row>
    <row r="18" spans="1:18" ht="18" customHeight="1" x14ac:dyDescent="0.2">
      <c r="A18" s="403" t="s">
        <v>375</v>
      </c>
      <c r="B18" s="401"/>
      <c r="C18" s="403" t="s">
        <v>374</v>
      </c>
      <c r="D18" s="400"/>
      <c r="E18" s="400"/>
      <c r="F18" s="400"/>
      <c r="G18" s="401"/>
      <c r="H18" s="404">
        <v>277500</v>
      </c>
      <c r="I18" s="401"/>
      <c r="J18" s="404">
        <v>122655</v>
      </c>
      <c r="K18" s="400"/>
      <c r="L18" s="401"/>
      <c r="M18" s="404">
        <v>-154845</v>
      </c>
      <c r="N18" s="400"/>
      <c r="O18" s="400"/>
      <c r="P18" s="400"/>
      <c r="Q18" s="400"/>
      <c r="R18" s="401"/>
    </row>
    <row r="19" spans="1:18" ht="18" customHeight="1" x14ac:dyDescent="0.2">
      <c r="A19" s="403"/>
      <c r="B19" s="401"/>
      <c r="C19" s="403" t="s">
        <v>373</v>
      </c>
      <c r="D19" s="400"/>
      <c r="E19" s="400"/>
      <c r="F19" s="400"/>
      <c r="G19" s="401"/>
      <c r="H19" s="404">
        <v>55500</v>
      </c>
      <c r="I19" s="401"/>
      <c r="J19" s="404">
        <v>24531</v>
      </c>
      <c r="K19" s="400"/>
      <c r="L19" s="401"/>
      <c r="M19" s="404">
        <v>-30969</v>
      </c>
      <c r="N19" s="400"/>
      <c r="O19" s="400"/>
      <c r="P19" s="400"/>
      <c r="Q19" s="400"/>
      <c r="R19" s="401"/>
    </row>
    <row r="20" spans="1:18" ht="18" customHeight="1" x14ac:dyDescent="0.2">
      <c r="A20" s="403"/>
      <c r="B20" s="401"/>
      <c r="C20" s="403" t="s">
        <v>372</v>
      </c>
      <c r="D20" s="400"/>
      <c r="E20" s="400"/>
      <c r="F20" s="400"/>
      <c r="G20" s="401"/>
      <c r="H20" s="404">
        <v>7000</v>
      </c>
      <c r="I20" s="401"/>
      <c r="J20" s="404">
        <v>2735.4</v>
      </c>
      <c r="K20" s="400"/>
      <c r="L20" s="401"/>
      <c r="M20" s="404">
        <v>-4264.6000000000004</v>
      </c>
      <c r="N20" s="400"/>
      <c r="O20" s="400"/>
      <c r="P20" s="400"/>
      <c r="Q20" s="400"/>
      <c r="R20" s="401"/>
    </row>
    <row r="21" spans="1:18" ht="18" customHeight="1" x14ac:dyDescent="0.2">
      <c r="A21" s="403"/>
      <c r="B21" s="401"/>
      <c r="C21" s="403" t="s">
        <v>371</v>
      </c>
      <c r="D21" s="400"/>
      <c r="E21" s="400"/>
      <c r="F21" s="400"/>
      <c r="G21" s="401"/>
      <c r="H21" s="404">
        <v>25000</v>
      </c>
      <c r="I21" s="401"/>
      <c r="J21" s="404">
        <v>2997</v>
      </c>
      <c r="K21" s="400"/>
      <c r="L21" s="401"/>
      <c r="M21" s="404">
        <v>-22003</v>
      </c>
      <c r="N21" s="400"/>
      <c r="O21" s="400"/>
      <c r="P21" s="400"/>
      <c r="Q21" s="400"/>
      <c r="R21" s="401"/>
    </row>
    <row r="22" spans="1:18" ht="18" customHeight="1" x14ac:dyDescent="0.2">
      <c r="A22" s="403"/>
      <c r="B22" s="401"/>
      <c r="C22" s="403" t="s">
        <v>370</v>
      </c>
      <c r="D22" s="400"/>
      <c r="E22" s="400"/>
      <c r="F22" s="400"/>
      <c r="G22" s="401"/>
      <c r="H22" s="404">
        <v>660000</v>
      </c>
      <c r="I22" s="401"/>
      <c r="J22" s="404">
        <v>809600</v>
      </c>
      <c r="K22" s="400"/>
      <c r="L22" s="401"/>
      <c r="M22" s="404">
        <v>149600</v>
      </c>
      <c r="N22" s="400"/>
      <c r="O22" s="400"/>
      <c r="P22" s="400"/>
      <c r="Q22" s="400"/>
      <c r="R22" s="401"/>
    </row>
    <row r="23" spans="1:18" ht="18" customHeight="1" x14ac:dyDescent="0.2">
      <c r="A23" s="403"/>
      <c r="B23" s="401"/>
      <c r="C23" s="403" t="s">
        <v>369</v>
      </c>
      <c r="D23" s="400"/>
      <c r="E23" s="400"/>
      <c r="F23" s="400"/>
      <c r="G23" s="401"/>
      <c r="H23" s="404">
        <v>20000</v>
      </c>
      <c r="I23" s="401"/>
      <c r="J23" s="404">
        <v>13500</v>
      </c>
      <c r="K23" s="400"/>
      <c r="L23" s="401"/>
      <c r="M23" s="404">
        <v>-6500</v>
      </c>
      <c r="N23" s="400"/>
      <c r="O23" s="400"/>
      <c r="P23" s="400"/>
      <c r="Q23" s="400"/>
      <c r="R23" s="401"/>
    </row>
    <row r="24" spans="1:18" ht="18" customHeight="1" x14ac:dyDescent="0.2">
      <c r="A24" s="403"/>
      <c r="B24" s="401"/>
      <c r="C24" s="403" t="s">
        <v>368</v>
      </c>
      <c r="D24" s="400"/>
      <c r="E24" s="400"/>
      <c r="F24" s="400"/>
      <c r="G24" s="401"/>
      <c r="H24" s="404">
        <v>8000</v>
      </c>
      <c r="I24" s="401"/>
      <c r="J24" s="404">
        <v>6120</v>
      </c>
      <c r="K24" s="400"/>
      <c r="L24" s="401"/>
      <c r="M24" s="404">
        <v>-1880</v>
      </c>
      <c r="N24" s="400"/>
      <c r="O24" s="400"/>
      <c r="P24" s="400"/>
      <c r="Q24" s="400"/>
      <c r="R24" s="401"/>
    </row>
    <row r="25" spans="1:18" ht="18" customHeight="1" x14ac:dyDescent="0.2">
      <c r="A25" s="403"/>
      <c r="B25" s="401"/>
      <c r="C25" s="403" t="s">
        <v>367</v>
      </c>
      <c r="D25" s="400"/>
      <c r="E25" s="400"/>
      <c r="F25" s="400"/>
      <c r="G25" s="401"/>
      <c r="H25" s="404">
        <v>0</v>
      </c>
      <c r="I25" s="401"/>
      <c r="J25" s="404">
        <v>0</v>
      </c>
      <c r="K25" s="400"/>
      <c r="L25" s="401"/>
      <c r="M25" s="404">
        <v>0</v>
      </c>
      <c r="N25" s="400"/>
      <c r="O25" s="400"/>
      <c r="P25" s="400"/>
      <c r="Q25" s="400"/>
      <c r="R25" s="401"/>
    </row>
    <row r="26" spans="1:18" ht="18" customHeight="1" x14ac:dyDescent="0.2">
      <c r="A26" s="403"/>
      <c r="B26" s="401"/>
      <c r="C26" s="403" t="s">
        <v>366</v>
      </c>
      <c r="D26" s="400"/>
      <c r="E26" s="400"/>
      <c r="F26" s="400"/>
      <c r="G26" s="401"/>
      <c r="H26" s="404">
        <v>6000</v>
      </c>
      <c r="I26" s="401"/>
      <c r="J26" s="404">
        <v>2250</v>
      </c>
      <c r="K26" s="400"/>
      <c r="L26" s="401"/>
      <c r="M26" s="404">
        <v>-3750</v>
      </c>
      <c r="N26" s="400"/>
      <c r="O26" s="400"/>
      <c r="P26" s="400"/>
      <c r="Q26" s="400"/>
      <c r="R26" s="401"/>
    </row>
    <row r="27" spans="1:18" ht="18" customHeight="1" x14ac:dyDescent="0.2">
      <c r="A27" s="403"/>
      <c r="B27" s="401"/>
      <c r="C27" s="403" t="s">
        <v>402</v>
      </c>
      <c r="D27" s="400"/>
      <c r="E27" s="400"/>
      <c r="F27" s="400"/>
      <c r="G27" s="401"/>
      <c r="H27" s="404">
        <v>0</v>
      </c>
      <c r="I27" s="401"/>
      <c r="J27" s="404">
        <v>0</v>
      </c>
      <c r="K27" s="400"/>
      <c r="L27" s="401"/>
      <c r="M27" s="404">
        <v>0</v>
      </c>
      <c r="N27" s="400"/>
      <c r="O27" s="400"/>
      <c r="P27" s="400"/>
      <c r="Q27" s="400"/>
      <c r="R27" s="401"/>
    </row>
    <row r="28" spans="1:18" ht="18" customHeight="1" x14ac:dyDescent="0.2">
      <c r="A28" s="403"/>
      <c r="B28" s="401"/>
      <c r="C28" s="403" t="s">
        <v>365</v>
      </c>
      <c r="D28" s="400"/>
      <c r="E28" s="400"/>
      <c r="F28" s="400"/>
      <c r="G28" s="401"/>
      <c r="H28" s="404">
        <v>45000</v>
      </c>
      <c r="I28" s="401"/>
      <c r="J28" s="404">
        <v>84750</v>
      </c>
      <c r="K28" s="400"/>
      <c r="L28" s="401"/>
      <c r="M28" s="404">
        <v>39750</v>
      </c>
      <c r="N28" s="400"/>
      <c r="O28" s="400"/>
      <c r="P28" s="400"/>
      <c r="Q28" s="400"/>
      <c r="R28" s="401"/>
    </row>
    <row r="29" spans="1:18" ht="18" customHeight="1" x14ac:dyDescent="0.2">
      <c r="A29" s="403"/>
      <c r="B29" s="401"/>
      <c r="C29" s="403" t="s">
        <v>364</v>
      </c>
      <c r="D29" s="400"/>
      <c r="E29" s="400"/>
      <c r="F29" s="400"/>
      <c r="G29" s="401"/>
      <c r="H29" s="404">
        <v>60000</v>
      </c>
      <c r="I29" s="401"/>
      <c r="J29" s="404">
        <v>17645</v>
      </c>
      <c r="K29" s="400"/>
      <c r="L29" s="401"/>
      <c r="M29" s="404">
        <v>-42355</v>
      </c>
      <c r="N29" s="400"/>
      <c r="O29" s="400"/>
      <c r="P29" s="400"/>
      <c r="Q29" s="400"/>
      <c r="R29" s="401"/>
    </row>
    <row r="30" spans="1:18" ht="18" customHeight="1" x14ac:dyDescent="0.2">
      <c r="A30" s="403"/>
      <c r="B30" s="401"/>
      <c r="C30" s="403" t="s">
        <v>363</v>
      </c>
      <c r="D30" s="400"/>
      <c r="E30" s="400"/>
      <c r="F30" s="400"/>
      <c r="G30" s="401"/>
      <c r="H30" s="404">
        <v>50000</v>
      </c>
      <c r="I30" s="401"/>
      <c r="J30" s="404">
        <v>35700</v>
      </c>
      <c r="K30" s="400"/>
      <c r="L30" s="401"/>
      <c r="M30" s="404">
        <v>-14300</v>
      </c>
      <c r="N30" s="400"/>
      <c r="O30" s="400"/>
      <c r="P30" s="400"/>
      <c r="Q30" s="400"/>
      <c r="R30" s="401"/>
    </row>
    <row r="31" spans="1:18" ht="18" customHeight="1" x14ac:dyDescent="0.2">
      <c r="A31" s="403"/>
      <c r="B31" s="401"/>
      <c r="C31" s="403" t="s">
        <v>362</v>
      </c>
      <c r="D31" s="400"/>
      <c r="E31" s="400"/>
      <c r="F31" s="400"/>
      <c r="G31" s="401"/>
      <c r="H31" s="404">
        <v>0</v>
      </c>
      <c r="I31" s="401"/>
      <c r="J31" s="404">
        <v>0</v>
      </c>
      <c r="K31" s="400"/>
      <c r="L31" s="401"/>
      <c r="M31" s="404">
        <v>0</v>
      </c>
      <c r="N31" s="400"/>
      <c r="O31" s="400"/>
      <c r="P31" s="400"/>
      <c r="Q31" s="400"/>
      <c r="R31" s="401"/>
    </row>
    <row r="32" spans="1:18" ht="18" customHeight="1" x14ac:dyDescent="0.2">
      <c r="A32" s="403"/>
      <c r="B32" s="401"/>
      <c r="C32" s="403" t="s">
        <v>361</v>
      </c>
      <c r="D32" s="400"/>
      <c r="E32" s="400"/>
      <c r="F32" s="400"/>
      <c r="G32" s="401"/>
      <c r="H32" s="404">
        <v>45000</v>
      </c>
      <c r="I32" s="401"/>
      <c r="J32" s="404">
        <v>19800</v>
      </c>
      <c r="K32" s="400"/>
      <c r="L32" s="401"/>
      <c r="M32" s="404">
        <v>-25200</v>
      </c>
      <c r="N32" s="400"/>
      <c r="O32" s="400"/>
      <c r="P32" s="400"/>
      <c r="Q32" s="400"/>
      <c r="R32" s="401"/>
    </row>
    <row r="33" spans="1:18" ht="18" customHeight="1" x14ac:dyDescent="0.2">
      <c r="A33" s="403"/>
      <c r="B33" s="401"/>
      <c r="C33" s="403" t="s">
        <v>360</v>
      </c>
      <c r="D33" s="400"/>
      <c r="E33" s="400"/>
      <c r="F33" s="400"/>
      <c r="G33" s="401"/>
      <c r="H33" s="404">
        <v>0</v>
      </c>
      <c r="I33" s="401"/>
      <c r="J33" s="404">
        <v>0</v>
      </c>
      <c r="K33" s="400"/>
      <c r="L33" s="401"/>
      <c r="M33" s="404">
        <v>0</v>
      </c>
      <c r="N33" s="400"/>
      <c r="O33" s="400"/>
      <c r="P33" s="400"/>
      <c r="Q33" s="400"/>
      <c r="R33" s="401"/>
    </row>
    <row r="34" spans="1:18" ht="18" customHeight="1" x14ac:dyDescent="0.2">
      <c r="A34" s="403"/>
      <c r="B34" s="401"/>
      <c r="C34" s="403" t="s">
        <v>359</v>
      </c>
      <c r="D34" s="400"/>
      <c r="E34" s="400"/>
      <c r="F34" s="400"/>
      <c r="G34" s="401"/>
      <c r="H34" s="404">
        <v>15000</v>
      </c>
      <c r="I34" s="401"/>
      <c r="J34" s="404">
        <v>6015</v>
      </c>
      <c r="K34" s="400"/>
      <c r="L34" s="401"/>
      <c r="M34" s="404">
        <v>-8985</v>
      </c>
      <c r="N34" s="400"/>
      <c r="O34" s="400"/>
      <c r="P34" s="400"/>
      <c r="Q34" s="400"/>
      <c r="R34" s="401"/>
    </row>
    <row r="35" spans="1:18" ht="18" customHeight="1" x14ac:dyDescent="0.2">
      <c r="A35" s="403"/>
      <c r="B35" s="401"/>
      <c r="C35" s="403" t="s">
        <v>358</v>
      </c>
      <c r="D35" s="400"/>
      <c r="E35" s="400"/>
      <c r="F35" s="400"/>
      <c r="G35" s="401"/>
      <c r="H35" s="404">
        <v>750000</v>
      </c>
      <c r="I35" s="401"/>
      <c r="J35" s="404">
        <v>744440</v>
      </c>
      <c r="K35" s="400"/>
      <c r="L35" s="401"/>
      <c r="M35" s="404">
        <v>-5560</v>
      </c>
      <c r="N35" s="400"/>
      <c r="O35" s="400"/>
      <c r="P35" s="400"/>
      <c r="Q35" s="400"/>
      <c r="R35" s="401"/>
    </row>
    <row r="36" spans="1:18" ht="18" customHeight="1" x14ac:dyDescent="0.2">
      <c r="A36" s="399" t="s">
        <v>357</v>
      </c>
      <c r="B36" s="400"/>
      <c r="C36" s="400"/>
      <c r="D36" s="400"/>
      <c r="E36" s="400"/>
      <c r="F36" s="400"/>
      <c r="G36" s="401"/>
      <c r="H36" s="402">
        <v>2024000</v>
      </c>
      <c r="I36" s="401"/>
      <c r="J36" s="402">
        <v>1892738.4</v>
      </c>
      <c r="K36" s="400"/>
      <c r="L36" s="401"/>
      <c r="M36" s="402">
        <v>-131261.6</v>
      </c>
      <c r="N36" s="400"/>
      <c r="O36" s="400"/>
      <c r="P36" s="400"/>
      <c r="Q36" s="400"/>
      <c r="R36" s="401"/>
    </row>
    <row r="37" spans="1:18" ht="18" customHeight="1" x14ac:dyDescent="0.2">
      <c r="A37" s="403" t="s">
        <v>275</v>
      </c>
      <c r="B37" s="401"/>
      <c r="C37" s="403" t="s">
        <v>356</v>
      </c>
      <c r="D37" s="400"/>
      <c r="E37" s="400"/>
      <c r="F37" s="400"/>
      <c r="G37" s="401"/>
      <c r="H37" s="404">
        <v>250000</v>
      </c>
      <c r="I37" s="401"/>
      <c r="J37" s="404">
        <v>89607.42</v>
      </c>
      <c r="K37" s="400"/>
      <c r="L37" s="401"/>
      <c r="M37" s="404">
        <v>-160392.57999999999</v>
      </c>
      <c r="N37" s="400"/>
      <c r="O37" s="400"/>
      <c r="P37" s="400"/>
      <c r="Q37" s="400"/>
      <c r="R37" s="401"/>
    </row>
    <row r="38" spans="1:18" ht="18" customHeight="1" x14ac:dyDescent="0.2">
      <c r="A38" s="403"/>
      <c r="B38" s="401"/>
      <c r="C38" s="403" t="s">
        <v>355</v>
      </c>
      <c r="D38" s="400"/>
      <c r="E38" s="400"/>
      <c r="F38" s="400"/>
      <c r="G38" s="401"/>
      <c r="H38" s="404">
        <v>200000</v>
      </c>
      <c r="I38" s="401"/>
      <c r="J38" s="404">
        <v>264073.58</v>
      </c>
      <c r="K38" s="400"/>
      <c r="L38" s="401"/>
      <c r="M38" s="404">
        <v>64073.58</v>
      </c>
      <c r="N38" s="400"/>
      <c r="O38" s="400"/>
      <c r="P38" s="400"/>
      <c r="Q38" s="400"/>
      <c r="R38" s="401"/>
    </row>
    <row r="39" spans="1:18" ht="18" customHeight="1" x14ac:dyDescent="0.2">
      <c r="A39" s="399" t="s">
        <v>354</v>
      </c>
      <c r="B39" s="400"/>
      <c r="C39" s="400"/>
      <c r="D39" s="400"/>
      <c r="E39" s="400"/>
      <c r="F39" s="400"/>
      <c r="G39" s="401"/>
      <c r="H39" s="402">
        <v>450000</v>
      </c>
      <c r="I39" s="401"/>
      <c r="J39" s="402">
        <v>353681</v>
      </c>
      <c r="K39" s="400"/>
      <c r="L39" s="401"/>
      <c r="M39" s="402">
        <v>-96319</v>
      </c>
      <c r="N39" s="400"/>
      <c r="O39" s="400"/>
      <c r="P39" s="400"/>
      <c r="Q39" s="400"/>
      <c r="R39" s="401"/>
    </row>
    <row r="40" spans="1:18" ht="18" customHeight="1" x14ac:dyDescent="0.2">
      <c r="A40" s="403" t="s">
        <v>270</v>
      </c>
      <c r="B40" s="401"/>
      <c r="C40" s="403" t="s">
        <v>353</v>
      </c>
      <c r="D40" s="400"/>
      <c r="E40" s="400"/>
      <c r="F40" s="400"/>
      <c r="G40" s="401"/>
      <c r="H40" s="404">
        <v>180000</v>
      </c>
      <c r="I40" s="401"/>
      <c r="J40" s="404">
        <v>224500</v>
      </c>
      <c r="K40" s="400"/>
      <c r="L40" s="401"/>
      <c r="M40" s="404">
        <v>44500</v>
      </c>
      <c r="N40" s="400"/>
      <c r="O40" s="400"/>
      <c r="P40" s="400"/>
      <c r="Q40" s="400"/>
      <c r="R40" s="401"/>
    </row>
    <row r="41" spans="1:18" ht="18" customHeight="1" x14ac:dyDescent="0.2">
      <c r="A41" s="403"/>
      <c r="B41" s="401"/>
      <c r="C41" s="403" t="s">
        <v>352</v>
      </c>
      <c r="D41" s="400"/>
      <c r="E41" s="400"/>
      <c r="F41" s="400"/>
      <c r="G41" s="401"/>
      <c r="H41" s="404">
        <v>62000</v>
      </c>
      <c r="I41" s="401"/>
      <c r="J41" s="404">
        <v>117625</v>
      </c>
      <c r="K41" s="400"/>
      <c r="L41" s="401"/>
      <c r="M41" s="404">
        <v>55625</v>
      </c>
      <c r="N41" s="400"/>
      <c r="O41" s="400"/>
      <c r="P41" s="400"/>
      <c r="Q41" s="400"/>
      <c r="R41" s="401"/>
    </row>
    <row r="42" spans="1:18" ht="18" customHeight="1" x14ac:dyDescent="0.2">
      <c r="A42" s="399" t="s">
        <v>351</v>
      </c>
      <c r="B42" s="400"/>
      <c r="C42" s="400"/>
      <c r="D42" s="400"/>
      <c r="E42" s="400"/>
      <c r="F42" s="400"/>
      <c r="G42" s="401"/>
      <c r="H42" s="402">
        <v>242000</v>
      </c>
      <c r="I42" s="401"/>
      <c r="J42" s="402">
        <v>342125</v>
      </c>
      <c r="K42" s="400"/>
      <c r="L42" s="401"/>
      <c r="M42" s="402">
        <v>100125</v>
      </c>
      <c r="N42" s="400"/>
      <c r="O42" s="400"/>
      <c r="P42" s="400"/>
      <c r="Q42" s="400"/>
      <c r="R42" s="401"/>
    </row>
    <row r="43" spans="1:18" ht="18" customHeight="1" x14ac:dyDescent="0.2">
      <c r="A43" s="403" t="s">
        <v>271</v>
      </c>
      <c r="B43" s="401"/>
      <c r="C43" s="403" t="s">
        <v>350</v>
      </c>
      <c r="D43" s="400"/>
      <c r="E43" s="400"/>
      <c r="F43" s="400"/>
      <c r="G43" s="401"/>
      <c r="H43" s="404">
        <v>5000</v>
      </c>
      <c r="I43" s="401"/>
      <c r="J43" s="404">
        <v>0</v>
      </c>
      <c r="K43" s="400"/>
      <c r="L43" s="401"/>
      <c r="M43" s="404">
        <v>-5000</v>
      </c>
      <c r="N43" s="400"/>
      <c r="O43" s="400"/>
      <c r="P43" s="400"/>
      <c r="Q43" s="400"/>
      <c r="R43" s="401"/>
    </row>
    <row r="44" spans="1:18" ht="18" customHeight="1" x14ac:dyDescent="0.2">
      <c r="A44" s="399" t="s">
        <v>349</v>
      </c>
      <c r="B44" s="400"/>
      <c r="C44" s="400"/>
      <c r="D44" s="400"/>
      <c r="E44" s="400"/>
      <c r="F44" s="400"/>
      <c r="G44" s="401"/>
      <c r="H44" s="402">
        <v>5000</v>
      </c>
      <c r="I44" s="401"/>
      <c r="J44" s="402">
        <v>0</v>
      </c>
      <c r="K44" s="400"/>
      <c r="L44" s="401"/>
      <c r="M44" s="402">
        <v>-5000</v>
      </c>
      <c r="N44" s="400"/>
      <c r="O44" s="400"/>
      <c r="P44" s="400"/>
      <c r="Q44" s="400"/>
      <c r="R44" s="401"/>
    </row>
    <row r="45" spans="1:18" ht="18" customHeight="1" x14ac:dyDescent="0.2">
      <c r="A45" s="403" t="s">
        <v>272</v>
      </c>
      <c r="B45" s="401"/>
      <c r="C45" s="403" t="s">
        <v>348</v>
      </c>
      <c r="D45" s="400"/>
      <c r="E45" s="400"/>
      <c r="F45" s="400"/>
      <c r="G45" s="401"/>
      <c r="H45" s="404">
        <v>2000000</v>
      </c>
      <c r="I45" s="401"/>
      <c r="J45" s="404">
        <v>421486.57</v>
      </c>
      <c r="K45" s="400"/>
      <c r="L45" s="401"/>
      <c r="M45" s="404">
        <v>-1578513.43</v>
      </c>
      <c r="N45" s="400"/>
      <c r="O45" s="400"/>
      <c r="P45" s="400"/>
      <c r="Q45" s="400"/>
      <c r="R45" s="401"/>
    </row>
    <row r="46" spans="1:18" ht="18" customHeight="1" x14ac:dyDescent="0.2">
      <c r="A46" s="403"/>
      <c r="B46" s="401"/>
      <c r="C46" s="403" t="s">
        <v>347</v>
      </c>
      <c r="D46" s="400"/>
      <c r="E46" s="400"/>
      <c r="F46" s="400"/>
      <c r="G46" s="401"/>
      <c r="H46" s="404">
        <v>15100000</v>
      </c>
      <c r="I46" s="401"/>
      <c r="J46" s="404">
        <v>14977126.970000001</v>
      </c>
      <c r="K46" s="400"/>
      <c r="L46" s="401"/>
      <c r="M46" s="404">
        <v>-122873.03</v>
      </c>
      <c r="N46" s="400"/>
      <c r="O46" s="400"/>
      <c r="P46" s="400"/>
      <c r="Q46" s="400"/>
      <c r="R46" s="401"/>
    </row>
    <row r="47" spans="1:18" ht="18" customHeight="1" x14ac:dyDescent="0.2">
      <c r="A47" s="403"/>
      <c r="B47" s="401"/>
      <c r="C47" s="403" t="s">
        <v>346</v>
      </c>
      <c r="D47" s="400"/>
      <c r="E47" s="400"/>
      <c r="F47" s="400"/>
      <c r="G47" s="401"/>
      <c r="H47" s="404">
        <v>2200000</v>
      </c>
      <c r="I47" s="401"/>
      <c r="J47" s="404">
        <v>1978478.48</v>
      </c>
      <c r="K47" s="400"/>
      <c r="L47" s="401"/>
      <c r="M47" s="404">
        <v>-221521.52</v>
      </c>
      <c r="N47" s="400"/>
      <c r="O47" s="400"/>
      <c r="P47" s="400"/>
      <c r="Q47" s="400"/>
      <c r="R47" s="401"/>
    </row>
    <row r="48" spans="1:18" ht="18" customHeight="1" x14ac:dyDescent="0.2">
      <c r="A48" s="403"/>
      <c r="B48" s="401"/>
      <c r="C48" s="403" t="s">
        <v>345</v>
      </c>
      <c r="D48" s="400"/>
      <c r="E48" s="400"/>
      <c r="F48" s="400"/>
      <c r="G48" s="401"/>
      <c r="H48" s="404">
        <v>100000</v>
      </c>
      <c r="I48" s="401"/>
      <c r="J48" s="404">
        <v>69294.52</v>
      </c>
      <c r="K48" s="400"/>
      <c r="L48" s="401"/>
      <c r="M48" s="404">
        <v>-30705.48</v>
      </c>
      <c r="N48" s="400"/>
      <c r="O48" s="400"/>
      <c r="P48" s="400"/>
      <c r="Q48" s="400"/>
      <c r="R48" s="401"/>
    </row>
    <row r="49" spans="1:18" ht="18" customHeight="1" x14ac:dyDescent="0.2">
      <c r="A49" s="403"/>
      <c r="B49" s="401"/>
      <c r="C49" s="403" t="s">
        <v>344</v>
      </c>
      <c r="D49" s="400"/>
      <c r="E49" s="400"/>
      <c r="F49" s="400"/>
      <c r="G49" s="401"/>
      <c r="H49" s="404">
        <v>1200000</v>
      </c>
      <c r="I49" s="401"/>
      <c r="J49" s="404">
        <v>1042613.77</v>
      </c>
      <c r="K49" s="400"/>
      <c r="L49" s="401"/>
      <c r="M49" s="404">
        <v>-157386.23000000001</v>
      </c>
      <c r="N49" s="400"/>
      <c r="O49" s="400"/>
      <c r="P49" s="400"/>
      <c r="Q49" s="400"/>
      <c r="R49" s="401"/>
    </row>
    <row r="50" spans="1:18" ht="18" customHeight="1" x14ac:dyDescent="0.2">
      <c r="A50" s="403"/>
      <c r="B50" s="401"/>
      <c r="C50" s="403" t="s">
        <v>343</v>
      </c>
      <c r="D50" s="400"/>
      <c r="E50" s="400"/>
      <c r="F50" s="400"/>
      <c r="G50" s="401"/>
      <c r="H50" s="404">
        <v>1800000</v>
      </c>
      <c r="I50" s="401"/>
      <c r="J50" s="404">
        <v>2512576.5299999998</v>
      </c>
      <c r="K50" s="400"/>
      <c r="L50" s="401"/>
      <c r="M50" s="404">
        <v>712576.53</v>
      </c>
      <c r="N50" s="400"/>
      <c r="O50" s="400"/>
      <c r="P50" s="400"/>
      <c r="Q50" s="400"/>
      <c r="R50" s="401"/>
    </row>
    <row r="51" spans="1:18" ht="18" customHeight="1" x14ac:dyDescent="0.2">
      <c r="A51" s="403"/>
      <c r="B51" s="401"/>
      <c r="C51" s="403" t="s">
        <v>342</v>
      </c>
      <c r="D51" s="400"/>
      <c r="E51" s="400"/>
      <c r="F51" s="400"/>
      <c r="G51" s="401"/>
      <c r="H51" s="404">
        <v>100000</v>
      </c>
      <c r="I51" s="401"/>
      <c r="J51" s="404">
        <v>99689.19</v>
      </c>
      <c r="K51" s="400"/>
      <c r="L51" s="401"/>
      <c r="M51" s="404">
        <v>-310.81</v>
      </c>
      <c r="N51" s="400"/>
      <c r="O51" s="400"/>
      <c r="P51" s="400"/>
      <c r="Q51" s="400"/>
      <c r="R51" s="401"/>
    </row>
    <row r="52" spans="1:18" ht="18" customHeight="1" x14ac:dyDescent="0.2">
      <c r="A52" s="403"/>
      <c r="B52" s="401"/>
      <c r="C52" s="403" t="s">
        <v>341</v>
      </c>
      <c r="D52" s="400"/>
      <c r="E52" s="400"/>
      <c r="F52" s="400"/>
      <c r="G52" s="401"/>
      <c r="H52" s="404">
        <v>120000</v>
      </c>
      <c r="I52" s="401"/>
      <c r="J52" s="404">
        <v>32546.86</v>
      </c>
      <c r="K52" s="400"/>
      <c r="L52" s="401"/>
      <c r="M52" s="404">
        <v>-87453.14</v>
      </c>
      <c r="N52" s="400"/>
      <c r="O52" s="400"/>
      <c r="P52" s="400"/>
      <c r="Q52" s="400"/>
      <c r="R52" s="401"/>
    </row>
    <row r="53" spans="1:18" ht="18" customHeight="1" x14ac:dyDescent="0.2">
      <c r="A53" s="403"/>
      <c r="B53" s="401"/>
      <c r="C53" s="403" t="s">
        <v>340</v>
      </c>
      <c r="D53" s="400"/>
      <c r="E53" s="400"/>
      <c r="F53" s="400"/>
      <c r="G53" s="401"/>
      <c r="H53" s="404">
        <v>4700000</v>
      </c>
      <c r="I53" s="401"/>
      <c r="J53" s="404">
        <v>2298960</v>
      </c>
      <c r="K53" s="400"/>
      <c r="L53" s="401"/>
      <c r="M53" s="404">
        <v>-2401040</v>
      </c>
      <c r="N53" s="400"/>
      <c r="O53" s="400"/>
      <c r="P53" s="400"/>
      <c r="Q53" s="400"/>
      <c r="R53" s="401"/>
    </row>
    <row r="54" spans="1:18" ht="18" customHeight="1" x14ac:dyDescent="0.2">
      <c r="A54" s="399" t="s">
        <v>339</v>
      </c>
      <c r="B54" s="400"/>
      <c r="C54" s="400"/>
      <c r="D54" s="400"/>
      <c r="E54" s="400"/>
      <c r="F54" s="400"/>
      <c r="G54" s="401"/>
      <c r="H54" s="402">
        <v>27320000</v>
      </c>
      <c r="I54" s="401"/>
      <c r="J54" s="402">
        <v>23432772.890000001</v>
      </c>
      <c r="K54" s="400"/>
      <c r="L54" s="401"/>
      <c r="M54" s="402">
        <v>-3887227.11</v>
      </c>
      <c r="N54" s="400"/>
      <c r="O54" s="400"/>
      <c r="P54" s="400"/>
      <c r="Q54" s="400"/>
      <c r="R54" s="401"/>
    </row>
    <row r="55" spans="1:18" ht="18" customHeight="1" x14ac:dyDescent="0.2">
      <c r="A55" s="403" t="s">
        <v>273</v>
      </c>
      <c r="B55" s="401"/>
      <c r="C55" s="403" t="s">
        <v>338</v>
      </c>
      <c r="D55" s="400"/>
      <c r="E55" s="400"/>
      <c r="F55" s="400"/>
      <c r="G55" s="401"/>
      <c r="H55" s="404">
        <v>20200000</v>
      </c>
      <c r="I55" s="401"/>
      <c r="J55" s="404">
        <v>18140350</v>
      </c>
      <c r="K55" s="400"/>
      <c r="L55" s="401"/>
      <c r="M55" s="404">
        <v>-2059650</v>
      </c>
      <c r="N55" s="400"/>
      <c r="O55" s="400"/>
      <c r="P55" s="400"/>
      <c r="Q55" s="400"/>
      <c r="R55" s="401"/>
    </row>
    <row r="56" spans="1:18" ht="18" customHeight="1" x14ac:dyDescent="0.2">
      <c r="A56" s="399" t="s">
        <v>337</v>
      </c>
      <c r="B56" s="400"/>
      <c r="C56" s="400"/>
      <c r="D56" s="400"/>
      <c r="E56" s="400"/>
      <c r="F56" s="400"/>
      <c r="G56" s="401"/>
      <c r="H56" s="402">
        <v>20200000</v>
      </c>
      <c r="I56" s="401"/>
      <c r="J56" s="402">
        <v>18140350</v>
      </c>
      <c r="K56" s="400"/>
      <c r="L56" s="401"/>
      <c r="M56" s="402">
        <v>-2059650</v>
      </c>
      <c r="N56" s="400"/>
      <c r="O56" s="400"/>
      <c r="P56" s="400"/>
      <c r="Q56" s="400"/>
      <c r="R56" s="401"/>
    </row>
    <row r="57" spans="1:18" ht="18" customHeight="1" x14ac:dyDescent="0.2">
      <c r="A57" s="399" t="s">
        <v>336</v>
      </c>
      <c r="B57" s="400"/>
      <c r="C57" s="400"/>
      <c r="D57" s="400"/>
      <c r="E57" s="400"/>
      <c r="F57" s="400"/>
      <c r="G57" s="401"/>
      <c r="H57" s="402">
        <v>52600000</v>
      </c>
      <c r="I57" s="401"/>
      <c r="J57" s="402">
        <v>46736676.229999997</v>
      </c>
      <c r="K57" s="400"/>
      <c r="L57" s="401"/>
      <c r="M57" s="402">
        <v>-5863323.7699999996</v>
      </c>
      <c r="N57" s="400"/>
      <c r="O57" s="400"/>
      <c r="P57" s="400"/>
      <c r="Q57" s="400"/>
      <c r="R57" s="401"/>
    </row>
    <row r="58" spans="1:18" ht="0" hidden="1" customHeight="1" x14ac:dyDescent="0.2"/>
  </sheetData>
  <mergeCells count="228">
    <mergeCell ref="N2:Q3"/>
    <mergeCell ref="A3:E4"/>
    <mergeCell ref="A6:O6"/>
    <mergeCell ref="A7:O7"/>
    <mergeCell ref="A8:O8"/>
    <mergeCell ref="A9:O9"/>
    <mergeCell ref="A12:B12"/>
    <mergeCell ref="C12:G12"/>
    <mergeCell ref="H12:I12"/>
    <mergeCell ref="J12:L12"/>
    <mergeCell ref="M12:R12"/>
    <mergeCell ref="A14:B14"/>
    <mergeCell ref="C14:G14"/>
    <mergeCell ref="H14:I14"/>
    <mergeCell ref="J14:L14"/>
    <mergeCell ref="M14:R14"/>
    <mergeCell ref="A13:B13"/>
    <mergeCell ref="C13:G13"/>
    <mergeCell ref="H13:I13"/>
    <mergeCell ref="J13:L13"/>
    <mergeCell ref="M13:R13"/>
    <mergeCell ref="A16:B16"/>
    <mergeCell ref="C16:G16"/>
    <mergeCell ref="H16:I16"/>
    <mergeCell ref="J16:L16"/>
    <mergeCell ref="M16:R16"/>
    <mergeCell ref="A15:B15"/>
    <mergeCell ref="C15:G15"/>
    <mergeCell ref="H15:I15"/>
    <mergeCell ref="J15:L15"/>
    <mergeCell ref="M15:R15"/>
    <mergeCell ref="A19:B19"/>
    <mergeCell ref="C19:G19"/>
    <mergeCell ref="H19:I19"/>
    <mergeCell ref="J19:L19"/>
    <mergeCell ref="M19:R19"/>
    <mergeCell ref="A17:G17"/>
    <mergeCell ref="H17:I17"/>
    <mergeCell ref="J17:L17"/>
    <mergeCell ref="M17:R17"/>
    <mergeCell ref="A18:B18"/>
    <mergeCell ref="C18:G18"/>
    <mergeCell ref="H18:I18"/>
    <mergeCell ref="J18:L18"/>
    <mergeCell ref="M18:R18"/>
    <mergeCell ref="A21:B21"/>
    <mergeCell ref="C21:G21"/>
    <mergeCell ref="H21:I21"/>
    <mergeCell ref="J21:L21"/>
    <mergeCell ref="M21:R21"/>
    <mergeCell ref="A20:B20"/>
    <mergeCell ref="C20:G20"/>
    <mergeCell ref="H20:I20"/>
    <mergeCell ref="J20:L20"/>
    <mergeCell ref="M20:R20"/>
    <mergeCell ref="A23:B23"/>
    <mergeCell ref="C23:G23"/>
    <mergeCell ref="H23:I23"/>
    <mergeCell ref="J23:L23"/>
    <mergeCell ref="M23:R23"/>
    <mergeCell ref="A22:B22"/>
    <mergeCell ref="C22:G22"/>
    <mergeCell ref="H22:I22"/>
    <mergeCell ref="J22:L22"/>
    <mergeCell ref="M22:R22"/>
    <mergeCell ref="A25:B25"/>
    <mergeCell ref="C25:G25"/>
    <mergeCell ref="H25:I25"/>
    <mergeCell ref="J25:L25"/>
    <mergeCell ref="M25:R25"/>
    <mergeCell ref="A24:B24"/>
    <mergeCell ref="C24:G24"/>
    <mergeCell ref="H24:I24"/>
    <mergeCell ref="J24:L24"/>
    <mergeCell ref="M24:R24"/>
    <mergeCell ref="A27:B27"/>
    <mergeCell ref="C27:G27"/>
    <mergeCell ref="H27:I27"/>
    <mergeCell ref="J27:L27"/>
    <mergeCell ref="M27:R27"/>
    <mergeCell ref="A26:B26"/>
    <mergeCell ref="C26:G26"/>
    <mergeCell ref="H26:I26"/>
    <mergeCell ref="J26:L26"/>
    <mergeCell ref="M26:R26"/>
    <mergeCell ref="A29:B29"/>
    <mergeCell ref="C29:G29"/>
    <mergeCell ref="H29:I29"/>
    <mergeCell ref="J29:L29"/>
    <mergeCell ref="M29:R29"/>
    <mergeCell ref="A28:B28"/>
    <mergeCell ref="C28:G28"/>
    <mergeCell ref="H28:I28"/>
    <mergeCell ref="J28:L28"/>
    <mergeCell ref="M28:R28"/>
    <mergeCell ref="A31:B31"/>
    <mergeCell ref="C31:G31"/>
    <mergeCell ref="H31:I31"/>
    <mergeCell ref="J31:L31"/>
    <mergeCell ref="M31:R31"/>
    <mergeCell ref="A30:B30"/>
    <mergeCell ref="C30:G30"/>
    <mergeCell ref="H30:I30"/>
    <mergeCell ref="J30:L30"/>
    <mergeCell ref="M30:R30"/>
    <mergeCell ref="A33:B33"/>
    <mergeCell ref="C33:G33"/>
    <mergeCell ref="H33:I33"/>
    <mergeCell ref="J33:L33"/>
    <mergeCell ref="M33:R33"/>
    <mergeCell ref="A32:B32"/>
    <mergeCell ref="C32:G32"/>
    <mergeCell ref="H32:I32"/>
    <mergeCell ref="J32:L32"/>
    <mergeCell ref="M32:R32"/>
    <mergeCell ref="A35:B35"/>
    <mergeCell ref="C35:G35"/>
    <mergeCell ref="H35:I35"/>
    <mergeCell ref="J35:L35"/>
    <mergeCell ref="M35:R35"/>
    <mergeCell ref="A34:B34"/>
    <mergeCell ref="C34:G34"/>
    <mergeCell ref="H34:I34"/>
    <mergeCell ref="J34:L34"/>
    <mergeCell ref="M34:R34"/>
    <mergeCell ref="A38:B38"/>
    <mergeCell ref="C38:G38"/>
    <mergeCell ref="H38:I38"/>
    <mergeCell ref="J38:L38"/>
    <mergeCell ref="M38:R38"/>
    <mergeCell ref="A36:G36"/>
    <mergeCell ref="H36:I36"/>
    <mergeCell ref="J36:L36"/>
    <mergeCell ref="M36:R36"/>
    <mergeCell ref="A37:B37"/>
    <mergeCell ref="C37:G37"/>
    <mergeCell ref="H37:I37"/>
    <mergeCell ref="J37:L37"/>
    <mergeCell ref="M37:R37"/>
    <mergeCell ref="A41:B41"/>
    <mergeCell ref="C41:G41"/>
    <mergeCell ref="H41:I41"/>
    <mergeCell ref="J41:L41"/>
    <mergeCell ref="M41:R41"/>
    <mergeCell ref="A39:G39"/>
    <mergeCell ref="H39:I39"/>
    <mergeCell ref="J39:L39"/>
    <mergeCell ref="M39:R39"/>
    <mergeCell ref="A40:B40"/>
    <mergeCell ref="C40:G40"/>
    <mergeCell ref="H40:I40"/>
    <mergeCell ref="J40:L40"/>
    <mergeCell ref="M40:R40"/>
    <mergeCell ref="A42:G42"/>
    <mergeCell ref="H42:I42"/>
    <mergeCell ref="J42:L42"/>
    <mergeCell ref="M42:R42"/>
    <mergeCell ref="A43:B43"/>
    <mergeCell ref="C43:G43"/>
    <mergeCell ref="H43:I43"/>
    <mergeCell ref="J43:L43"/>
    <mergeCell ref="M43:R43"/>
    <mergeCell ref="A44:G44"/>
    <mergeCell ref="H44:I44"/>
    <mergeCell ref="J44:L44"/>
    <mergeCell ref="M44:R44"/>
    <mergeCell ref="A45:B45"/>
    <mergeCell ref="C45:G45"/>
    <mergeCell ref="H45:I45"/>
    <mergeCell ref="J45:L45"/>
    <mergeCell ref="M45:R45"/>
    <mergeCell ref="A47:B47"/>
    <mergeCell ref="C47:G47"/>
    <mergeCell ref="H47:I47"/>
    <mergeCell ref="J47:L47"/>
    <mergeCell ref="M47:R47"/>
    <mergeCell ref="A46:B46"/>
    <mergeCell ref="C46:G46"/>
    <mergeCell ref="H46:I46"/>
    <mergeCell ref="J46:L46"/>
    <mergeCell ref="M46:R46"/>
    <mergeCell ref="A49:B49"/>
    <mergeCell ref="C49:G49"/>
    <mergeCell ref="H49:I49"/>
    <mergeCell ref="J49:L49"/>
    <mergeCell ref="M49:R49"/>
    <mergeCell ref="A48:B48"/>
    <mergeCell ref="C48:G48"/>
    <mergeCell ref="H48:I48"/>
    <mergeCell ref="J48:L48"/>
    <mergeCell ref="M48:R48"/>
    <mergeCell ref="A51:B51"/>
    <mergeCell ref="C51:G51"/>
    <mergeCell ref="H51:I51"/>
    <mergeCell ref="J51:L51"/>
    <mergeCell ref="M51:R51"/>
    <mergeCell ref="A50:B50"/>
    <mergeCell ref="C50:G50"/>
    <mergeCell ref="H50:I50"/>
    <mergeCell ref="J50:L50"/>
    <mergeCell ref="M50:R50"/>
    <mergeCell ref="A53:B53"/>
    <mergeCell ref="C53:G53"/>
    <mergeCell ref="H53:I53"/>
    <mergeCell ref="J53:L53"/>
    <mergeCell ref="M53:R53"/>
    <mergeCell ref="A52:B52"/>
    <mergeCell ref="C52:G52"/>
    <mergeCell ref="H52:I52"/>
    <mergeCell ref="J52:L52"/>
    <mergeCell ref="M52:R52"/>
    <mergeCell ref="A56:G56"/>
    <mergeCell ref="H56:I56"/>
    <mergeCell ref="J56:L56"/>
    <mergeCell ref="M56:R56"/>
    <mergeCell ref="A57:G57"/>
    <mergeCell ref="H57:I57"/>
    <mergeCell ref="J57:L57"/>
    <mergeCell ref="M57:R57"/>
    <mergeCell ref="A54:G54"/>
    <mergeCell ref="H54:I54"/>
    <mergeCell ref="J54:L54"/>
    <mergeCell ref="M54:R54"/>
    <mergeCell ref="A55:B55"/>
    <mergeCell ref="C55:G55"/>
    <mergeCell ref="H55:I55"/>
    <mergeCell ref="J55:L55"/>
    <mergeCell ref="M55:R55"/>
  </mergeCells>
  <printOptions horizontalCentered="1"/>
  <pageMargins left="0.19685039370078741" right="0.19685039370078741" top="0.59055118110236227" bottom="0.39370078740157483" header="0.47244094488188981" footer="0.47244094488188981"/>
  <pageSetup paperSize="9" scale="9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34">
    <tabColor rgb="FF7030A0"/>
  </sheetPr>
  <dimension ref="A1:M19"/>
  <sheetViews>
    <sheetView view="pageBreakPreview" zoomScaleNormal="90" zoomScaleSheetLayoutView="100" workbookViewId="0">
      <selection activeCell="A3" sqref="A3:G3"/>
    </sheetView>
  </sheetViews>
  <sheetFormatPr defaultRowHeight="21" x14ac:dyDescent="0.35"/>
  <cols>
    <col min="1" max="1" width="14.42578125" style="16" customWidth="1"/>
    <col min="2" max="2" width="15.140625" style="16" customWidth="1"/>
    <col min="3" max="3" width="14.140625" style="16" bestFit="1" customWidth="1"/>
    <col min="4" max="4" width="18.7109375" style="16" bestFit="1" customWidth="1"/>
    <col min="5" max="5" width="32" style="16" customWidth="1"/>
    <col min="6" max="6" width="33.42578125" style="16" customWidth="1"/>
    <col min="7" max="7" width="17.140625" style="16" customWidth="1"/>
    <col min="8" max="8" width="12.5703125" style="16" bestFit="1" customWidth="1"/>
    <col min="9" max="9" width="9.42578125" style="16" bestFit="1" customWidth="1"/>
    <col min="10" max="10" width="11.140625" style="16" bestFit="1" customWidth="1"/>
    <col min="11" max="11" width="12.5703125" style="16" bestFit="1" customWidth="1"/>
    <col min="12" max="16384" width="9.140625" style="16"/>
  </cols>
  <sheetData>
    <row r="1" spans="1:13" x14ac:dyDescent="0.35">
      <c r="A1" s="393" t="s">
        <v>30</v>
      </c>
      <c r="B1" s="393"/>
      <c r="C1" s="393"/>
      <c r="D1" s="393"/>
      <c r="E1" s="393"/>
      <c r="F1" s="393"/>
      <c r="G1" s="393"/>
    </row>
    <row r="2" spans="1:13" x14ac:dyDescent="0.35">
      <c r="A2" s="393" t="s">
        <v>194</v>
      </c>
      <c r="B2" s="393"/>
      <c r="C2" s="393"/>
      <c r="D2" s="393"/>
      <c r="E2" s="393"/>
      <c r="F2" s="393"/>
      <c r="G2" s="393"/>
    </row>
    <row r="3" spans="1:13" x14ac:dyDescent="0.35">
      <c r="A3" s="393" t="s">
        <v>417</v>
      </c>
      <c r="B3" s="393"/>
      <c r="C3" s="393"/>
      <c r="D3" s="393"/>
      <c r="E3" s="393"/>
      <c r="F3" s="393"/>
      <c r="G3" s="393"/>
    </row>
    <row r="4" spans="1:13" ht="23.25" customHeight="1" x14ac:dyDescent="0.35">
      <c r="A4" s="109"/>
      <c r="B4" s="109"/>
      <c r="C4" s="109"/>
      <c r="D4" s="109"/>
      <c r="E4" s="109"/>
      <c r="F4" s="109"/>
      <c r="G4" s="109"/>
    </row>
    <row r="5" spans="1:13" ht="25.5" customHeight="1" x14ac:dyDescent="0.35">
      <c r="A5" s="15" t="s">
        <v>211</v>
      </c>
      <c r="F5" s="9"/>
    </row>
    <row r="6" spans="1:13" ht="25.5" customHeight="1" x14ac:dyDescent="0.35">
      <c r="A6" s="15"/>
      <c r="F6" s="9"/>
    </row>
    <row r="7" spans="1:13" s="14" customFormat="1" ht="25.5" customHeight="1" x14ac:dyDescent="0.35">
      <c r="A7" s="20" t="s">
        <v>212</v>
      </c>
      <c r="B7" s="20" t="s">
        <v>206</v>
      </c>
      <c r="C7" s="20" t="s">
        <v>207</v>
      </c>
      <c r="D7" s="20" t="s">
        <v>208</v>
      </c>
      <c r="E7" s="20" t="s">
        <v>119</v>
      </c>
      <c r="F7" s="20" t="s">
        <v>196</v>
      </c>
      <c r="G7" s="20" t="s">
        <v>35</v>
      </c>
    </row>
    <row r="8" spans="1:13" ht="49.5" customHeight="1" x14ac:dyDescent="0.35">
      <c r="A8" s="125"/>
      <c r="B8" s="126"/>
      <c r="C8" s="121"/>
      <c r="D8" s="121"/>
      <c r="E8" s="121"/>
      <c r="F8" s="127"/>
      <c r="G8" s="127"/>
      <c r="H8" s="114"/>
      <c r="I8" s="115"/>
      <c r="J8" s="116"/>
      <c r="K8" s="115"/>
      <c r="L8" s="420"/>
      <c r="M8" s="420"/>
    </row>
    <row r="9" spans="1:13" ht="49.5" customHeight="1" x14ac:dyDescent="0.35">
      <c r="A9" s="128"/>
      <c r="B9" s="129"/>
      <c r="C9" s="122"/>
      <c r="D9" s="122"/>
      <c r="E9" s="122"/>
      <c r="F9" s="122"/>
      <c r="G9" s="130"/>
      <c r="H9" s="119"/>
      <c r="I9" s="119"/>
      <c r="J9" s="119"/>
      <c r="K9" s="119"/>
    </row>
    <row r="10" spans="1:13" ht="49.5" customHeight="1" x14ac:dyDescent="0.35">
      <c r="A10" s="128"/>
      <c r="B10" s="129"/>
      <c r="C10" s="122"/>
      <c r="D10" s="122"/>
      <c r="E10" s="122"/>
      <c r="F10" s="122"/>
      <c r="G10" s="130"/>
      <c r="H10" s="119"/>
      <c r="I10" s="119"/>
      <c r="J10" s="119"/>
      <c r="K10" s="119"/>
    </row>
    <row r="11" spans="1:13" ht="49.5" customHeight="1" x14ac:dyDescent="0.35">
      <c r="A11" s="128"/>
      <c r="B11" s="129"/>
      <c r="C11" s="122"/>
      <c r="D11" s="122"/>
      <c r="E11" s="122"/>
      <c r="F11" s="122"/>
      <c r="G11" s="130"/>
      <c r="H11" s="119"/>
      <c r="I11" s="119"/>
      <c r="J11" s="119"/>
      <c r="K11" s="119"/>
    </row>
    <row r="12" spans="1:13" ht="49.5" customHeight="1" x14ac:dyDescent="0.35">
      <c r="A12" s="131"/>
      <c r="B12" s="132"/>
      <c r="C12" s="123"/>
      <c r="D12" s="123"/>
      <c r="E12" s="123"/>
      <c r="F12" s="123"/>
      <c r="G12" s="133"/>
      <c r="H12" s="119"/>
      <c r="I12" s="119"/>
      <c r="J12" s="119"/>
      <c r="K12" s="119"/>
    </row>
    <row r="13" spans="1:13" ht="25.5" customHeight="1" x14ac:dyDescent="0.35">
      <c r="A13" s="412" t="s">
        <v>9</v>
      </c>
      <c r="B13" s="421"/>
      <c r="C13" s="421"/>
      <c r="D13" s="421"/>
      <c r="E13" s="421"/>
      <c r="F13" s="413"/>
      <c r="G13" s="124">
        <f>SUM(G8:G12)</f>
        <v>0</v>
      </c>
    </row>
    <row r="14" spans="1:13" ht="25.5" customHeight="1" x14ac:dyDescent="0.35">
      <c r="A14" s="15"/>
      <c r="F14" s="9"/>
      <c r="G14" s="120"/>
    </row>
    <row r="15" spans="1:13" x14ac:dyDescent="0.35">
      <c r="B15" s="12"/>
      <c r="C15" s="12"/>
      <c r="D15" s="101"/>
      <c r="E15" s="12"/>
    </row>
    <row r="16" spans="1:13" x14ac:dyDescent="0.35">
      <c r="A16" s="398" t="s">
        <v>130</v>
      </c>
      <c r="B16" s="398"/>
      <c r="C16" s="398"/>
      <c r="D16" s="398" t="s">
        <v>131</v>
      </c>
      <c r="E16" s="398"/>
      <c r="F16" s="398" t="s">
        <v>130</v>
      </c>
      <c r="G16" s="398"/>
    </row>
    <row r="17" spans="1:11" s="15" customFormat="1" x14ac:dyDescent="0.35">
      <c r="A17" s="393" t="s">
        <v>175</v>
      </c>
      <c r="B17" s="393"/>
      <c r="C17" s="393"/>
      <c r="D17" s="393" t="s">
        <v>455</v>
      </c>
      <c r="E17" s="393"/>
      <c r="F17" s="393" t="s">
        <v>176</v>
      </c>
      <c r="G17" s="393"/>
    </row>
    <row r="18" spans="1:11" x14ac:dyDescent="0.35">
      <c r="A18" s="393" t="s">
        <v>154</v>
      </c>
      <c r="B18" s="393"/>
      <c r="C18" s="393"/>
      <c r="D18" s="393" t="s">
        <v>456</v>
      </c>
      <c r="E18" s="393"/>
      <c r="F18" s="393" t="s">
        <v>111</v>
      </c>
      <c r="G18" s="393"/>
      <c r="H18" s="13"/>
      <c r="J18" s="13"/>
      <c r="K18" s="13"/>
    </row>
    <row r="19" spans="1:11" x14ac:dyDescent="0.35">
      <c r="A19" s="14"/>
      <c r="B19" s="14"/>
      <c r="D19" s="393" t="s">
        <v>110</v>
      </c>
      <c r="E19" s="393"/>
      <c r="F19" s="14"/>
      <c r="G19" s="14"/>
      <c r="H19" s="13"/>
      <c r="J19" s="13"/>
      <c r="K19" s="13"/>
    </row>
  </sheetData>
  <mergeCells count="15">
    <mergeCell ref="A1:G1"/>
    <mergeCell ref="A2:G2"/>
    <mergeCell ref="A3:G3"/>
    <mergeCell ref="D19:E19"/>
    <mergeCell ref="F17:G17"/>
    <mergeCell ref="A18:C18"/>
    <mergeCell ref="D18:E18"/>
    <mergeCell ref="F18:G18"/>
    <mergeCell ref="A17:C17"/>
    <mergeCell ref="D17:E17"/>
    <mergeCell ref="L8:M8"/>
    <mergeCell ref="A13:F13"/>
    <mergeCell ref="A16:C16"/>
    <mergeCell ref="D16:E16"/>
    <mergeCell ref="F16:G16"/>
  </mergeCells>
  <printOptions horizontalCentered="1"/>
  <pageMargins left="0.19685039370078741" right="0.19685039370078741" top="0.59055118110236227" bottom="0.19685039370078741" header="0.31496062992125984" footer="0.31496062992125984"/>
  <pageSetup paperSize="9" orientation="landscape" horizontalDpi="180" verticalDpi="18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8">
    <tabColor rgb="FF7030A0"/>
  </sheetPr>
  <dimension ref="A1:K83"/>
  <sheetViews>
    <sheetView zoomScale="90" workbookViewId="0">
      <selection activeCell="D12" sqref="D12"/>
    </sheetView>
  </sheetViews>
  <sheetFormatPr defaultColWidth="19.7109375" defaultRowHeight="21" x14ac:dyDescent="0.35"/>
  <cols>
    <col min="1" max="1" width="12.7109375" style="16" customWidth="1"/>
    <col min="2" max="2" width="25.42578125" style="16" customWidth="1"/>
    <col min="3" max="3" width="19.7109375" style="16"/>
    <col min="4" max="4" width="17.28515625" style="16" customWidth="1"/>
    <col min="5" max="5" width="19.7109375" style="16"/>
    <col min="6" max="6" width="15.7109375" style="16" customWidth="1"/>
    <col min="7" max="16384" width="19.7109375" style="16"/>
  </cols>
  <sheetData>
    <row r="1" spans="1:7" x14ac:dyDescent="0.35">
      <c r="A1" s="393" t="s">
        <v>10</v>
      </c>
      <c r="B1" s="393"/>
      <c r="C1" s="393"/>
      <c r="D1" s="393"/>
      <c r="E1" s="393"/>
      <c r="F1" s="393"/>
      <c r="G1" s="40"/>
    </row>
    <row r="2" spans="1:7" x14ac:dyDescent="0.35">
      <c r="A2" s="393" t="s">
        <v>194</v>
      </c>
      <c r="B2" s="393"/>
      <c r="C2" s="393"/>
      <c r="D2" s="393"/>
      <c r="E2" s="393"/>
      <c r="F2" s="393"/>
      <c r="G2" s="40"/>
    </row>
    <row r="3" spans="1:7" x14ac:dyDescent="0.35">
      <c r="A3" s="393" t="s">
        <v>417</v>
      </c>
      <c r="B3" s="393"/>
      <c r="C3" s="393"/>
      <c r="D3" s="393"/>
      <c r="E3" s="393"/>
      <c r="F3" s="393"/>
      <c r="G3" s="343"/>
    </row>
    <row r="4" spans="1:7" x14ac:dyDescent="0.35">
      <c r="A4" s="109"/>
      <c r="B4" s="109"/>
      <c r="C4" s="109"/>
      <c r="D4" s="109"/>
      <c r="E4" s="109"/>
      <c r="F4" s="109"/>
      <c r="G4" s="109"/>
    </row>
    <row r="5" spans="1:7" x14ac:dyDescent="0.35">
      <c r="A5" s="15" t="s">
        <v>469</v>
      </c>
      <c r="F5" s="9"/>
    </row>
    <row r="6" spans="1:7" x14ac:dyDescent="0.35">
      <c r="A6" s="15"/>
      <c r="F6" s="9"/>
    </row>
    <row r="7" spans="1:7" x14ac:dyDescent="0.35">
      <c r="A7" s="15"/>
      <c r="B7" s="37" t="s">
        <v>165</v>
      </c>
      <c r="C7" s="37"/>
      <c r="D7" s="73"/>
      <c r="F7" s="73">
        <v>19813.59</v>
      </c>
    </row>
    <row r="8" spans="1:7" x14ac:dyDescent="0.35">
      <c r="A8" s="15"/>
      <c r="B8" s="37" t="s">
        <v>164</v>
      </c>
      <c r="C8" s="37"/>
      <c r="D8" s="73"/>
      <c r="F8" s="73">
        <v>36665.589999999997</v>
      </c>
    </row>
    <row r="9" spans="1:7" x14ac:dyDescent="0.35">
      <c r="A9" s="15"/>
      <c r="B9" s="37" t="s">
        <v>410</v>
      </c>
      <c r="C9" s="37"/>
      <c r="D9" s="73"/>
      <c r="F9" s="73">
        <v>1256450</v>
      </c>
    </row>
    <row r="10" spans="1:7" x14ac:dyDescent="0.35">
      <c r="A10" s="15"/>
      <c r="B10" s="37" t="s">
        <v>8</v>
      </c>
      <c r="C10" s="37"/>
      <c r="D10" s="73"/>
      <c r="F10" s="73">
        <v>682583</v>
      </c>
    </row>
    <row r="11" spans="1:7" x14ac:dyDescent="0.35">
      <c r="A11" s="15"/>
      <c r="B11" s="37" t="s">
        <v>213</v>
      </c>
      <c r="C11" s="37"/>
      <c r="D11" s="73"/>
      <c r="F11" s="73">
        <v>58500</v>
      </c>
    </row>
    <row r="12" spans="1:7" x14ac:dyDescent="0.35">
      <c r="A12" s="15"/>
      <c r="B12" s="37" t="s">
        <v>411</v>
      </c>
      <c r="C12" s="37"/>
      <c r="D12" s="73"/>
      <c r="F12" s="73">
        <v>8</v>
      </c>
    </row>
    <row r="13" spans="1:7" x14ac:dyDescent="0.35">
      <c r="A13" s="15"/>
      <c r="B13" s="37" t="s">
        <v>214</v>
      </c>
      <c r="C13" s="37"/>
      <c r="D13" s="74"/>
      <c r="F13" s="74">
        <f>200000+14000+184600</f>
        <v>398600</v>
      </c>
    </row>
    <row r="14" spans="1:7" x14ac:dyDescent="0.35">
      <c r="A14" s="15"/>
      <c r="B14" s="37"/>
      <c r="C14" s="37"/>
      <c r="D14" s="73"/>
    </row>
    <row r="15" spans="1:7" x14ac:dyDescent="0.35">
      <c r="B15" s="12"/>
      <c r="C15" s="12"/>
      <c r="D15" s="101"/>
      <c r="F15" s="12"/>
    </row>
    <row r="16" spans="1:7" ht="21.75" thickBot="1" x14ac:dyDescent="0.4">
      <c r="B16" s="37" t="s">
        <v>9</v>
      </c>
      <c r="C16" s="12"/>
      <c r="D16" s="101"/>
      <c r="F16" s="163">
        <f>SUM(F7:F15)</f>
        <v>2452620.1799999997</v>
      </c>
    </row>
    <row r="17" spans="1:11" ht="21.75" thickTop="1" x14ac:dyDescent="0.35">
      <c r="B17" s="12"/>
      <c r="C17" s="12"/>
      <c r="D17" s="101"/>
      <c r="E17" s="12"/>
    </row>
    <row r="18" spans="1:11" x14ac:dyDescent="0.35">
      <c r="B18" s="12"/>
      <c r="C18" s="12"/>
      <c r="D18" s="101"/>
      <c r="E18" s="12"/>
    </row>
    <row r="19" spans="1:11" x14ac:dyDescent="0.35">
      <c r="B19" s="12"/>
      <c r="C19" s="12"/>
      <c r="D19" s="101"/>
      <c r="E19" s="12"/>
    </row>
    <row r="20" spans="1:11" x14ac:dyDescent="0.35">
      <c r="B20" s="12"/>
      <c r="C20" s="12"/>
      <c r="D20" s="101"/>
      <c r="E20" s="12"/>
    </row>
    <row r="21" spans="1:11" x14ac:dyDescent="0.35">
      <c r="A21" s="398" t="s">
        <v>130</v>
      </c>
      <c r="B21" s="398"/>
      <c r="C21" s="398" t="s">
        <v>131</v>
      </c>
      <c r="D21" s="398"/>
      <c r="E21" s="398" t="s">
        <v>130</v>
      </c>
      <c r="F21" s="398"/>
    </row>
    <row r="22" spans="1:11" s="15" customFormat="1" x14ac:dyDescent="0.35">
      <c r="A22" s="393" t="s">
        <v>175</v>
      </c>
      <c r="B22" s="393"/>
      <c r="C22" s="393" t="s">
        <v>455</v>
      </c>
      <c r="D22" s="393"/>
      <c r="E22" s="393" t="s">
        <v>176</v>
      </c>
      <c r="F22" s="393"/>
    </row>
    <row r="23" spans="1:11" x14ac:dyDescent="0.35">
      <c r="A23" s="393" t="s">
        <v>154</v>
      </c>
      <c r="B23" s="393"/>
      <c r="C23" s="393" t="s">
        <v>456</v>
      </c>
      <c r="D23" s="393"/>
      <c r="E23" s="393" t="s">
        <v>111</v>
      </c>
      <c r="F23" s="393"/>
      <c r="H23" s="13"/>
      <c r="J23" s="13"/>
      <c r="K23" s="13"/>
    </row>
    <row r="24" spans="1:11" x14ac:dyDescent="0.35">
      <c r="A24" s="393"/>
      <c r="B24" s="393"/>
      <c r="C24" s="393" t="s">
        <v>110</v>
      </c>
      <c r="D24" s="393"/>
      <c r="E24" s="14"/>
      <c r="F24" s="14"/>
      <c r="G24" s="14"/>
      <c r="H24" s="13"/>
      <c r="J24" s="13"/>
      <c r="K24" s="13"/>
    </row>
    <row r="70" spans="1:6" x14ac:dyDescent="0.35">
      <c r="A70" s="15" t="s">
        <v>0</v>
      </c>
    </row>
    <row r="72" spans="1:6" x14ac:dyDescent="0.35">
      <c r="A72" s="15" t="s">
        <v>1</v>
      </c>
    </row>
    <row r="74" spans="1:6" x14ac:dyDescent="0.35">
      <c r="A74" s="16" t="s">
        <v>2</v>
      </c>
      <c r="F74" s="76">
        <v>144</v>
      </c>
    </row>
    <row r="75" spans="1:6" x14ac:dyDescent="0.35">
      <c r="A75" s="16" t="s">
        <v>3</v>
      </c>
      <c r="B75" s="16" t="s">
        <v>4</v>
      </c>
      <c r="C75" s="16" t="s">
        <v>57</v>
      </c>
      <c r="F75" s="80">
        <v>398122.09</v>
      </c>
    </row>
    <row r="76" spans="1:6" x14ac:dyDescent="0.35">
      <c r="B76" s="16" t="s">
        <v>5</v>
      </c>
      <c r="C76" s="16" t="s">
        <v>55</v>
      </c>
      <c r="F76" s="80">
        <v>6105645.9900000002</v>
      </c>
    </row>
    <row r="77" spans="1:6" x14ac:dyDescent="0.35">
      <c r="B77" s="16" t="s">
        <v>5</v>
      </c>
      <c r="C77" s="16" t="s">
        <v>56</v>
      </c>
      <c r="F77" s="80">
        <v>482.36</v>
      </c>
    </row>
    <row r="78" spans="1:6" x14ac:dyDescent="0.35">
      <c r="B78" s="16" t="s">
        <v>6</v>
      </c>
      <c r="F78" s="80">
        <v>1242589.69</v>
      </c>
    </row>
    <row r="79" spans="1:6" x14ac:dyDescent="0.35">
      <c r="B79" s="16" t="s">
        <v>58</v>
      </c>
      <c r="F79" s="73">
        <v>37804.57</v>
      </c>
    </row>
    <row r="80" spans="1:6" x14ac:dyDescent="0.35">
      <c r="A80" s="16" t="s">
        <v>47</v>
      </c>
      <c r="F80" s="76" t="s">
        <v>7</v>
      </c>
    </row>
    <row r="81" spans="1:6" x14ac:dyDescent="0.35">
      <c r="A81" s="16" t="s">
        <v>59</v>
      </c>
      <c r="F81" s="76" t="s">
        <v>7</v>
      </c>
    </row>
    <row r="82" spans="1:6" ht="21.75" thickBot="1" x14ac:dyDescent="0.4">
      <c r="B82" s="14" t="s">
        <v>9</v>
      </c>
      <c r="F82" s="79">
        <v>7784788.71</v>
      </c>
    </row>
    <row r="83" spans="1:6" ht="21.75" thickTop="1" x14ac:dyDescent="0.35"/>
  </sheetData>
  <mergeCells count="14">
    <mergeCell ref="A24:B24"/>
    <mergeCell ref="C24:D24"/>
    <mergeCell ref="A21:B21"/>
    <mergeCell ref="C21:D21"/>
    <mergeCell ref="E21:F21"/>
    <mergeCell ref="A22:B22"/>
    <mergeCell ref="C22:D22"/>
    <mergeCell ref="E22:F22"/>
    <mergeCell ref="A1:F1"/>
    <mergeCell ref="A2:F2"/>
    <mergeCell ref="A23:B23"/>
    <mergeCell ref="C23:D23"/>
    <mergeCell ref="E23:F23"/>
    <mergeCell ref="A3:F3"/>
  </mergeCells>
  <phoneticPr fontId="8" type="noConversion"/>
  <pageMargins left="0.75" right="0.75" top="1" bottom="1" header="0.5" footer="0.5"/>
  <pageSetup paperSize="9" scale="85" orientation="portrait" horizontalDpi="180" verticalDpi="18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5">
    <tabColor rgb="FF7030A0"/>
  </sheetPr>
  <dimension ref="A1:K81"/>
  <sheetViews>
    <sheetView zoomScale="90" workbookViewId="0">
      <selection activeCell="A3" sqref="A3:G3"/>
    </sheetView>
  </sheetViews>
  <sheetFormatPr defaultColWidth="19.7109375" defaultRowHeight="21" x14ac:dyDescent="0.35"/>
  <cols>
    <col min="1" max="1" width="19.7109375" style="16"/>
    <col min="2" max="2" width="28.5703125" style="16" bestFit="1" customWidth="1"/>
    <col min="3" max="16384" width="19.7109375" style="16"/>
  </cols>
  <sheetData>
    <row r="1" spans="1:7" x14ac:dyDescent="0.35">
      <c r="A1" s="40" t="s">
        <v>10</v>
      </c>
      <c r="B1" s="40"/>
      <c r="C1" s="40"/>
      <c r="D1" s="40"/>
      <c r="E1" s="40"/>
      <c r="F1" s="40"/>
      <c r="G1" s="40"/>
    </row>
    <row r="2" spans="1:7" x14ac:dyDescent="0.35">
      <c r="A2" s="40" t="s">
        <v>194</v>
      </c>
      <c r="B2" s="40"/>
      <c r="C2" s="40"/>
      <c r="D2" s="40"/>
      <c r="E2" s="40"/>
      <c r="F2" s="40"/>
      <c r="G2" s="40"/>
    </row>
    <row r="3" spans="1:7" x14ac:dyDescent="0.35">
      <c r="A3" s="393" t="s">
        <v>417</v>
      </c>
      <c r="B3" s="393"/>
      <c r="C3" s="393"/>
      <c r="D3" s="393"/>
      <c r="E3" s="393"/>
      <c r="F3" s="393"/>
      <c r="G3" s="393"/>
    </row>
    <row r="4" spans="1:7" x14ac:dyDescent="0.35">
      <c r="A4" s="109"/>
      <c r="B4" s="109"/>
      <c r="C4" s="109"/>
      <c r="D4" s="109"/>
      <c r="E4" s="109"/>
      <c r="F4" s="109"/>
      <c r="G4" s="109"/>
    </row>
    <row r="5" spans="1:7" x14ac:dyDescent="0.35">
      <c r="A5" s="15" t="s">
        <v>215</v>
      </c>
      <c r="F5" s="9"/>
    </row>
    <row r="6" spans="1:7" x14ac:dyDescent="0.35">
      <c r="A6" s="15"/>
      <c r="F6" s="9"/>
    </row>
    <row r="7" spans="1:7" x14ac:dyDescent="0.35">
      <c r="A7" s="15"/>
      <c r="B7" s="37"/>
      <c r="C7" s="37"/>
      <c r="D7" s="73"/>
      <c r="F7" s="73"/>
    </row>
    <row r="8" spans="1:7" x14ac:dyDescent="0.35">
      <c r="A8" s="15"/>
      <c r="B8" s="37"/>
      <c r="C8" s="37"/>
      <c r="D8" s="73"/>
      <c r="F8" s="73"/>
    </row>
    <row r="9" spans="1:7" x14ac:dyDescent="0.35">
      <c r="A9" s="15"/>
      <c r="B9" s="37"/>
      <c r="C9" s="37"/>
      <c r="D9" s="73"/>
      <c r="F9" s="73"/>
    </row>
    <row r="10" spans="1:7" x14ac:dyDescent="0.35">
      <c r="A10" s="15"/>
      <c r="B10" s="37"/>
      <c r="C10" s="37"/>
      <c r="D10" s="73"/>
      <c r="F10" s="73"/>
    </row>
    <row r="11" spans="1:7" x14ac:dyDescent="0.35">
      <c r="A11" s="15"/>
      <c r="B11" s="37"/>
      <c r="C11" s="37"/>
      <c r="D11" s="73"/>
      <c r="F11" s="73"/>
    </row>
    <row r="12" spans="1:7" x14ac:dyDescent="0.35">
      <c r="A12" s="15"/>
      <c r="B12" s="37"/>
      <c r="C12" s="37"/>
      <c r="D12" s="74"/>
      <c r="F12" s="74"/>
    </row>
    <row r="13" spans="1:7" x14ac:dyDescent="0.35">
      <c r="A13" s="15"/>
      <c r="B13" s="37"/>
      <c r="C13" s="37"/>
      <c r="D13" s="74"/>
      <c r="F13" s="74"/>
    </row>
    <row r="14" spans="1:7" x14ac:dyDescent="0.35">
      <c r="A14" s="15"/>
      <c r="B14" s="37"/>
      <c r="C14" s="37"/>
      <c r="D14" s="74"/>
      <c r="F14" s="74"/>
    </row>
    <row r="15" spans="1:7" x14ac:dyDescent="0.35">
      <c r="A15" s="15"/>
      <c r="B15" s="37"/>
      <c r="C15" s="37"/>
      <c r="D15" s="73"/>
    </row>
    <row r="16" spans="1:7" x14ac:dyDescent="0.35">
      <c r="B16" s="12"/>
      <c r="C16" s="12"/>
      <c r="D16" s="101"/>
      <c r="F16" s="12"/>
    </row>
    <row r="17" spans="1:11" ht="21.75" thickBot="1" x14ac:dyDescent="0.4">
      <c r="B17" s="12" t="s">
        <v>9</v>
      </c>
      <c r="C17" s="12"/>
      <c r="D17" s="101"/>
      <c r="F17" s="87">
        <f>SUM(F7:F16)</f>
        <v>0</v>
      </c>
    </row>
    <row r="18" spans="1:11" ht="21.75" thickTop="1" x14ac:dyDescent="0.35">
      <c r="B18" s="12"/>
      <c r="C18" s="12"/>
      <c r="D18" s="101"/>
      <c r="E18" s="12"/>
    </row>
    <row r="19" spans="1:11" x14ac:dyDescent="0.35">
      <c r="A19" s="398" t="s">
        <v>130</v>
      </c>
      <c r="B19" s="398"/>
      <c r="C19" s="398" t="s">
        <v>131</v>
      </c>
      <c r="D19" s="398"/>
      <c r="E19" s="398" t="s">
        <v>130</v>
      </c>
      <c r="F19" s="398"/>
    </row>
    <row r="20" spans="1:11" s="15" customFormat="1" x14ac:dyDescent="0.35">
      <c r="A20" s="393" t="s">
        <v>175</v>
      </c>
      <c r="B20" s="393"/>
      <c r="C20" s="393" t="s">
        <v>455</v>
      </c>
      <c r="D20" s="393"/>
      <c r="E20" s="393" t="s">
        <v>176</v>
      </c>
      <c r="F20" s="393"/>
    </row>
    <row r="21" spans="1:11" x14ac:dyDescent="0.35">
      <c r="A21" s="393" t="s">
        <v>154</v>
      </c>
      <c r="B21" s="393"/>
      <c r="C21" s="393" t="s">
        <v>456</v>
      </c>
      <c r="D21" s="393"/>
      <c r="E21" s="393" t="s">
        <v>111</v>
      </c>
      <c r="F21" s="393"/>
      <c r="H21" s="13"/>
      <c r="J21" s="13"/>
      <c r="K21" s="13"/>
    </row>
    <row r="22" spans="1:11" x14ac:dyDescent="0.35">
      <c r="A22" s="393"/>
      <c r="B22" s="393"/>
      <c r="C22" s="393" t="s">
        <v>110</v>
      </c>
      <c r="D22" s="393"/>
      <c r="E22" s="14"/>
      <c r="F22" s="393"/>
      <c r="G22" s="393"/>
      <c r="H22" s="13"/>
      <c r="J22" s="13"/>
      <c r="K22" s="13"/>
    </row>
    <row r="68" spans="1:6" x14ac:dyDescent="0.35">
      <c r="A68" s="15" t="s">
        <v>0</v>
      </c>
    </row>
    <row r="70" spans="1:6" x14ac:dyDescent="0.35">
      <c r="A70" s="15" t="s">
        <v>1</v>
      </c>
    </row>
    <row r="72" spans="1:6" x14ac:dyDescent="0.35">
      <c r="A72" s="16" t="s">
        <v>2</v>
      </c>
      <c r="F72" s="76">
        <v>144</v>
      </c>
    </row>
    <row r="73" spans="1:6" x14ac:dyDescent="0.35">
      <c r="A73" s="16" t="s">
        <v>3</v>
      </c>
      <c r="B73" s="16" t="s">
        <v>4</v>
      </c>
      <c r="C73" s="16" t="s">
        <v>57</v>
      </c>
      <c r="F73" s="80">
        <v>398122.09</v>
      </c>
    </row>
    <row r="74" spans="1:6" x14ac:dyDescent="0.35">
      <c r="B74" s="16" t="s">
        <v>5</v>
      </c>
      <c r="C74" s="16" t="s">
        <v>55</v>
      </c>
      <c r="F74" s="80">
        <v>6105645.9900000002</v>
      </c>
    </row>
    <row r="75" spans="1:6" x14ac:dyDescent="0.35">
      <c r="B75" s="16" t="s">
        <v>5</v>
      </c>
      <c r="C75" s="16" t="s">
        <v>56</v>
      </c>
      <c r="F75" s="80">
        <v>482.36</v>
      </c>
    </row>
    <row r="76" spans="1:6" x14ac:dyDescent="0.35">
      <c r="B76" s="16" t="s">
        <v>6</v>
      </c>
      <c r="F76" s="80">
        <v>1242589.69</v>
      </c>
    </row>
    <row r="77" spans="1:6" x14ac:dyDescent="0.35">
      <c r="B77" s="16" t="s">
        <v>58</v>
      </c>
      <c r="F77" s="73">
        <v>37804.57</v>
      </c>
    </row>
    <row r="78" spans="1:6" x14ac:dyDescent="0.35">
      <c r="A78" s="16" t="s">
        <v>47</v>
      </c>
      <c r="F78" s="76" t="s">
        <v>7</v>
      </c>
    </row>
    <row r="79" spans="1:6" x14ac:dyDescent="0.35">
      <c r="A79" s="16" t="s">
        <v>59</v>
      </c>
      <c r="F79" s="76" t="s">
        <v>7</v>
      </c>
    </row>
    <row r="80" spans="1:6" ht="21.75" thickBot="1" x14ac:dyDescent="0.4">
      <c r="B80" s="14" t="s">
        <v>9</v>
      </c>
      <c r="F80" s="79">
        <v>7784788.71</v>
      </c>
    </row>
    <row r="81" ht="21.75" thickTop="1" x14ac:dyDescent="0.35"/>
  </sheetData>
  <mergeCells count="13">
    <mergeCell ref="A3:G3"/>
    <mergeCell ref="A19:B19"/>
    <mergeCell ref="C19:D19"/>
    <mergeCell ref="E19:F19"/>
    <mergeCell ref="A20:B20"/>
    <mergeCell ref="C20:D20"/>
    <mergeCell ref="E20:F20"/>
    <mergeCell ref="A21:B21"/>
    <mergeCell ref="C21:D21"/>
    <mergeCell ref="E21:F21"/>
    <mergeCell ref="A22:B22"/>
    <mergeCell ref="C22:D22"/>
    <mergeCell ref="F22:G22"/>
  </mergeCells>
  <pageMargins left="0.75" right="0.75" top="1" bottom="1" header="0.5" footer="0.5"/>
  <pageSetup paperSize="9" scale="85" orientation="portrait" horizontalDpi="180" verticalDpi="18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0"/>
  <dimension ref="A1:M16"/>
  <sheetViews>
    <sheetView view="pageBreakPreview" workbookViewId="0">
      <selection activeCell="A8" sqref="A8:B8"/>
    </sheetView>
  </sheetViews>
  <sheetFormatPr defaultRowHeight="21" x14ac:dyDescent="0.35"/>
  <cols>
    <col min="1" max="1" width="25.7109375" style="16" customWidth="1"/>
    <col min="2" max="2" width="31.85546875" style="16" customWidth="1"/>
    <col min="3" max="3" width="18.42578125" style="16" customWidth="1"/>
    <col min="4" max="4" width="16.85546875" style="16" customWidth="1"/>
    <col min="5" max="5" width="16.28515625" style="16" bestFit="1" customWidth="1"/>
    <col min="6" max="6" width="17.42578125" style="16" customWidth="1"/>
    <col min="7" max="7" width="19.140625" style="16" customWidth="1"/>
    <col min="8" max="8" width="12.5703125" style="16" bestFit="1" customWidth="1"/>
    <col min="9" max="9" width="9.42578125" style="16" bestFit="1" customWidth="1"/>
    <col min="10" max="10" width="11.140625" style="16" bestFit="1" customWidth="1"/>
    <col min="11" max="11" width="12.5703125" style="16" bestFit="1" customWidth="1"/>
    <col min="12" max="16384" width="9.140625" style="16"/>
  </cols>
  <sheetData>
    <row r="1" spans="1:13" x14ac:dyDescent="0.35">
      <c r="A1" s="393" t="s">
        <v>30</v>
      </c>
      <c r="B1" s="393"/>
      <c r="C1" s="393"/>
      <c r="D1" s="393"/>
      <c r="E1" s="393"/>
      <c r="F1" s="393"/>
      <c r="G1" s="393"/>
    </row>
    <row r="2" spans="1:13" x14ac:dyDescent="0.35">
      <c r="A2" s="393" t="s">
        <v>194</v>
      </c>
      <c r="B2" s="393"/>
      <c r="C2" s="393"/>
      <c r="D2" s="393"/>
      <c r="E2" s="393"/>
      <c r="F2" s="393"/>
      <c r="G2" s="393"/>
    </row>
    <row r="3" spans="1:13" x14ac:dyDescent="0.35">
      <c r="A3" s="393" t="s">
        <v>417</v>
      </c>
      <c r="B3" s="393"/>
      <c r="C3" s="393"/>
      <c r="D3" s="393"/>
      <c r="E3" s="393"/>
      <c r="F3" s="393"/>
      <c r="G3" s="393"/>
    </row>
    <row r="4" spans="1:13" ht="25.5" customHeight="1" x14ac:dyDescent="0.35">
      <c r="A4" s="15" t="s">
        <v>472</v>
      </c>
      <c r="F4" s="9"/>
    </row>
    <row r="5" spans="1:13" s="105" customFormat="1" ht="54" customHeight="1" x14ac:dyDescent="0.5">
      <c r="A5" s="424" t="s">
        <v>216</v>
      </c>
      <c r="B5" s="424" t="s">
        <v>217</v>
      </c>
      <c r="C5" s="426" t="s">
        <v>218</v>
      </c>
      <c r="D5" s="428" t="s">
        <v>219</v>
      </c>
      <c r="E5" s="429"/>
      <c r="F5" s="430" t="s">
        <v>136</v>
      </c>
      <c r="G5" s="430" t="s">
        <v>137</v>
      </c>
    </row>
    <row r="6" spans="1:13" s="137" customFormat="1" ht="49.5" customHeight="1" x14ac:dyDescent="0.5">
      <c r="A6" s="425"/>
      <c r="B6" s="425"/>
      <c r="C6" s="427"/>
      <c r="D6" s="164" t="s">
        <v>161</v>
      </c>
      <c r="E6" s="164" t="s">
        <v>220</v>
      </c>
      <c r="F6" s="431"/>
      <c r="G6" s="431"/>
      <c r="H6" s="134"/>
      <c r="I6" s="135"/>
      <c r="J6" s="136"/>
      <c r="K6" s="135"/>
      <c r="L6" s="423"/>
      <c r="M6" s="423"/>
    </row>
    <row r="7" spans="1:13" ht="42" x14ac:dyDescent="0.35">
      <c r="A7" s="138" t="s">
        <v>138</v>
      </c>
      <c r="B7" s="138" t="s">
        <v>482</v>
      </c>
      <c r="C7" s="165">
        <v>16193159.369999999</v>
      </c>
      <c r="D7" s="178" t="s">
        <v>139</v>
      </c>
      <c r="E7" s="166">
        <v>40192</v>
      </c>
      <c r="F7" s="165">
        <v>8525236.2899999991</v>
      </c>
      <c r="G7" s="167">
        <v>44834</v>
      </c>
      <c r="H7" s="119"/>
      <c r="I7" s="119"/>
      <c r="J7" s="119"/>
      <c r="K7" s="119"/>
    </row>
    <row r="8" spans="1:13" ht="25.5" customHeight="1" x14ac:dyDescent="0.35">
      <c r="A8" s="422" t="s">
        <v>9</v>
      </c>
      <c r="B8" s="422"/>
      <c r="C8" s="20"/>
      <c r="D8" s="20"/>
      <c r="E8" s="20"/>
      <c r="F8" s="168">
        <f>SUM(F7:F7)</f>
        <v>8525236.2899999991</v>
      </c>
      <c r="G8" s="124"/>
    </row>
    <row r="9" spans="1:13" ht="25.5" customHeight="1" x14ac:dyDescent="0.35">
      <c r="A9" s="15"/>
      <c r="F9" s="9"/>
      <c r="G9" s="120"/>
    </row>
    <row r="10" spans="1:13" ht="25.5" customHeight="1" x14ac:dyDescent="0.35">
      <c r="A10" s="15" t="s">
        <v>471</v>
      </c>
      <c r="E10" s="103">
        <v>36285000</v>
      </c>
      <c r="F10" s="40" t="s">
        <v>470</v>
      </c>
      <c r="G10" s="120"/>
    </row>
    <row r="11" spans="1:13" ht="25.5" customHeight="1" x14ac:dyDescent="0.35">
      <c r="A11" s="15"/>
      <c r="F11" s="9"/>
      <c r="G11" s="120"/>
    </row>
    <row r="12" spans="1:13" ht="25.5" customHeight="1" x14ac:dyDescent="0.35">
      <c r="A12" s="15"/>
      <c r="F12" s="9"/>
      <c r="G12" s="120"/>
    </row>
    <row r="13" spans="1:13" ht="23.25" customHeight="1" x14ac:dyDescent="0.35">
      <c r="A13" s="398" t="s">
        <v>130</v>
      </c>
      <c r="B13" s="398"/>
      <c r="C13" s="398" t="s">
        <v>131</v>
      </c>
      <c r="D13" s="398"/>
      <c r="E13" s="13"/>
      <c r="F13" s="13" t="s">
        <v>130</v>
      </c>
      <c r="G13" s="13"/>
    </row>
    <row r="14" spans="1:13" s="15" customFormat="1" ht="23.25" customHeight="1" x14ac:dyDescent="0.35">
      <c r="A14" s="393" t="s">
        <v>175</v>
      </c>
      <c r="B14" s="393"/>
      <c r="C14" s="393" t="s">
        <v>455</v>
      </c>
      <c r="D14" s="393"/>
      <c r="E14" s="14"/>
      <c r="F14" s="14" t="s">
        <v>176</v>
      </c>
      <c r="G14" s="14"/>
    </row>
    <row r="15" spans="1:13" ht="23.25" customHeight="1" x14ac:dyDescent="0.35">
      <c r="A15" s="393" t="s">
        <v>154</v>
      </c>
      <c r="B15" s="393"/>
      <c r="C15" s="393" t="s">
        <v>456</v>
      </c>
      <c r="D15" s="393"/>
      <c r="E15" s="14"/>
      <c r="F15" s="14" t="s">
        <v>111</v>
      </c>
      <c r="G15" s="14"/>
      <c r="H15" s="13"/>
      <c r="J15" s="13"/>
      <c r="K15" s="13"/>
    </row>
    <row r="16" spans="1:13" x14ac:dyDescent="0.35">
      <c r="A16" s="14"/>
      <c r="B16" s="14"/>
      <c r="C16" s="393" t="s">
        <v>110</v>
      </c>
      <c r="D16" s="393"/>
      <c r="E16" s="14"/>
      <c r="F16" s="14"/>
      <c r="G16" s="14"/>
      <c r="H16" s="13"/>
      <c r="J16" s="13"/>
      <c r="K16" s="13"/>
    </row>
  </sheetData>
  <mergeCells count="18">
    <mergeCell ref="C16:D16"/>
    <mergeCell ref="L6:M6"/>
    <mergeCell ref="A5:A6"/>
    <mergeCell ref="B5:B6"/>
    <mergeCell ref="C5:C6"/>
    <mergeCell ref="D5:E5"/>
    <mergeCell ref="F5:F6"/>
    <mergeCell ref="G5:G6"/>
    <mergeCell ref="C15:D15"/>
    <mergeCell ref="A14:B14"/>
    <mergeCell ref="C14:D14"/>
    <mergeCell ref="A15:B15"/>
    <mergeCell ref="A1:G1"/>
    <mergeCell ref="A2:G2"/>
    <mergeCell ref="A3:G3"/>
    <mergeCell ref="A8:B8"/>
    <mergeCell ref="A13:B13"/>
    <mergeCell ref="C13:D13"/>
  </mergeCells>
  <phoneticPr fontId="10" type="noConversion"/>
  <printOptions horizontalCentered="1"/>
  <pageMargins left="0.11811023622047245" right="0.11811023622047245" top="0.74803149606299213" bottom="0.74803149606299213" header="0.31496062992125984" footer="0.31496062992125984"/>
  <pageSetup paperSize="9" orientation="landscape" horizontalDpi="180" verticalDpi="18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6">
    <tabColor rgb="FF7030A0"/>
  </sheetPr>
  <dimension ref="A1:K81"/>
  <sheetViews>
    <sheetView zoomScale="90" workbookViewId="0">
      <selection activeCell="F16" sqref="F16"/>
    </sheetView>
  </sheetViews>
  <sheetFormatPr defaultColWidth="19.7109375" defaultRowHeight="21" x14ac:dyDescent="0.35"/>
  <cols>
    <col min="1" max="1" width="19.7109375" style="16"/>
    <col min="2" max="2" width="28.5703125" style="16" bestFit="1" customWidth="1"/>
    <col min="3" max="16384" width="19.7109375" style="16"/>
  </cols>
  <sheetData>
    <row r="1" spans="1:7" x14ac:dyDescent="0.35">
      <c r="A1" s="40" t="s">
        <v>10</v>
      </c>
      <c r="B1" s="40"/>
      <c r="C1" s="40"/>
      <c r="D1" s="40"/>
      <c r="E1" s="40"/>
      <c r="F1" s="40"/>
      <c r="G1" s="40"/>
    </row>
    <row r="2" spans="1:7" x14ac:dyDescent="0.35">
      <c r="A2" s="40" t="s">
        <v>194</v>
      </c>
      <c r="B2" s="40"/>
      <c r="C2" s="40"/>
      <c r="D2" s="40"/>
      <c r="E2" s="40"/>
      <c r="F2" s="40"/>
      <c r="G2" s="40"/>
    </row>
    <row r="3" spans="1:7" x14ac:dyDescent="0.35">
      <c r="A3" s="393" t="s">
        <v>417</v>
      </c>
      <c r="B3" s="393"/>
      <c r="C3" s="393"/>
      <c r="D3" s="393"/>
      <c r="E3" s="393"/>
      <c r="F3" s="393"/>
      <c r="G3" s="393"/>
    </row>
    <row r="4" spans="1:7" x14ac:dyDescent="0.35">
      <c r="A4" s="109"/>
      <c r="B4" s="109"/>
      <c r="C4" s="109"/>
      <c r="D4" s="109"/>
      <c r="E4" s="109"/>
      <c r="F4" s="109"/>
      <c r="G4" s="109"/>
    </row>
    <row r="5" spans="1:7" x14ac:dyDescent="0.35">
      <c r="A5" s="15" t="s">
        <v>221</v>
      </c>
      <c r="F5" s="9"/>
    </row>
    <row r="6" spans="1:7" x14ac:dyDescent="0.35">
      <c r="A6" s="15"/>
      <c r="F6" s="9"/>
    </row>
    <row r="7" spans="1:7" x14ac:dyDescent="0.35">
      <c r="A7" s="15"/>
      <c r="B7" s="37"/>
      <c r="C7" s="37"/>
      <c r="D7" s="73"/>
      <c r="F7" s="73"/>
    </row>
    <row r="8" spans="1:7" x14ac:dyDescent="0.35">
      <c r="A8" s="15"/>
      <c r="B8" s="37"/>
      <c r="C8" s="37"/>
      <c r="D8" s="73"/>
      <c r="F8" s="73"/>
    </row>
    <row r="9" spans="1:7" x14ac:dyDescent="0.35">
      <c r="A9" s="15"/>
      <c r="B9" s="37"/>
      <c r="C9" s="37"/>
      <c r="D9" s="73"/>
      <c r="F9" s="73"/>
    </row>
    <row r="10" spans="1:7" x14ac:dyDescent="0.35">
      <c r="A10" s="15"/>
      <c r="B10" s="37"/>
      <c r="C10" s="37"/>
      <c r="D10" s="73"/>
      <c r="F10" s="73"/>
    </row>
    <row r="11" spans="1:7" x14ac:dyDescent="0.35">
      <c r="A11" s="15"/>
      <c r="B11" s="37"/>
      <c r="C11" s="37"/>
      <c r="D11" s="73"/>
      <c r="F11" s="73"/>
    </row>
    <row r="12" spans="1:7" x14ac:dyDescent="0.35">
      <c r="A12" s="15"/>
      <c r="B12" s="37"/>
      <c r="C12" s="37"/>
      <c r="D12" s="74"/>
      <c r="F12" s="74"/>
    </row>
    <row r="13" spans="1:7" x14ac:dyDescent="0.35">
      <c r="A13" s="15"/>
      <c r="B13" s="37"/>
      <c r="C13" s="37"/>
      <c r="D13" s="74"/>
      <c r="F13" s="74"/>
    </row>
    <row r="14" spans="1:7" x14ac:dyDescent="0.35">
      <c r="A14" s="15"/>
      <c r="B14" s="37"/>
      <c r="C14" s="37"/>
      <c r="D14" s="74"/>
      <c r="F14" s="74"/>
    </row>
    <row r="15" spans="1:7" x14ac:dyDescent="0.35">
      <c r="A15" s="15"/>
      <c r="B15" s="37"/>
      <c r="C15" s="37"/>
      <c r="D15" s="73"/>
    </row>
    <row r="16" spans="1:7" x14ac:dyDescent="0.35">
      <c r="B16" s="12"/>
      <c r="C16" s="12"/>
      <c r="D16" s="101"/>
      <c r="F16" s="12"/>
    </row>
    <row r="17" spans="1:11" ht="21.75" thickBot="1" x14ac:dyDescent="0.4">
      <c r="B17" s="12" t="s">
        <v>9</v>
      </c>
      <c r="C17" s="12"/>
      <c r="D17" s="101"/>
      <c r="F17" s="87">
        <f>SUM(F7:F16)</f>
        <v>0</v>
      </c>
    </row>
    <row r="18" spans="1:11" ht="21.75" thickTop="1" x14ac:dyDescent="0.35">
      <c r="B18" s="12"/>
      <c r="C18" s="12"/>
      <c r="D18" s="101"/>
      <c r="E18" s="12"/>
    </row>
    <row r="19" spans="1:11" x14ac:dyDescent="0.35">
      <c r="A19" s="398" t="s">
        <v>130</v>
      </c>
      <c r="B19" s="398"/>
      <c r="C19" s="398" t="s">
        <v>131</v>
      </c>
      <c r="D19" s="398"/>
      <c r="E19" s="398" t="s">
        <v>130</v>
      </c>
      <c r="F19" s="398"/>
    </row>
    <row r="20" spans="1:11" s="15" customFormat="1" x14ac:dyDescent="0.35">
      <c r="A20" s="393" t="s">
        <v>175</v>
      </c>
      <c r="B20" s="393"/>
      <c r="C20" s="393" t="s">
        <v>455</v>
      </c>
      <c r="D20" s="393"/>
      <c r="E20" s="393" t="s">
        <v>176</v>
      </c>
      <c r="F20" s="393"/>
    </row>
    <row r="21" spans="1:11" x14ac:dyDescent="0.35">
      <c r="A21" s="393" t="s">
        <v>154</v>
      </c>
      <c r="B21" s="393"/>
      <c r="C21" s="393" t="s">
        <v>456</v>
      </c>
      <c r="D21" s="393"/>
      <c r="E21" s="393" t="s">
        <v>111</v>
      </c>
      <c r="F21" s="393"/>
      <c r="H21" s="13"/>
      <c r="J21" s="13"/>
      <c r="K21" s="13"/>
    </row>
    <row r="22" spans="1:11" x14ac:dyDescent="0.35">
      <c r="A22" s="393"/>
      <c r="B22" s="393"/>
      <c r="C22" s="393" t="s">
        <v>110</v>
      </c>
      <c r="D22" s="393"/>
      <c r="E22" s="14"/>
      <c r="F22" s="393"/>
      <c r="G22" s="393"/>
      <c r="H22" s="13"/>
      <c r="J22" s="13"/>
      <c r="K22" s="13"/>
    </row>
    <row r="68" spans="1:6" x14ac:dyDescent="0.35">
      <c r="A68" s="15" t="s">
        <v>0</v>
      </c>
    </row>
    <row r="70" spans="1:6" x14ac:dyDescent="0.35">
      <c r="A70" s="15" t="s">
        <v>1</v>
      </c>
    </row>
    <row r="72" spans="1:6" x14ac:dyDescent="0.35">
      <c r="A72" s="16" t="s">
        <v>2</v>
      </c>
      <c r="F72" s="76">
        <v>144</v>
      </c>
    </row>
    <row r="73" spans="1:6" x14ac:dyDescent="0.35">
      <c r="A73" s="16" t="s">
        <v>3</v>
      </c>
      <c r="B73" s="16" t="s">
        <v>4</v>
      </c>
      <c r="C73" s="16" t="s">
        <v>57</v>
      </c>
      <c r="F73" s="80">
        <v>398122.09</v>
      </c>
    </row>
    <row r="74" spans="1:6" x14ac:dyDescent="0.35">
      <c r="B74" s="16" t="s">
        <v>5</v>
      </c>
      <c r="C74" s="16" t="s">
        <v>55</v>
      </c>
      <c r="F74" s="80">
        <v>6105645.9900000002</v>
      </c>
    </row>
    <row r="75" spans="1:6" x14ac:dyDescent="0.35">
      <c r="B75" s="16" t="s">
        <v>5</v>
      </c>
      <c r="C75" s="16" t="s">
        <v>56</v>
      </c>
      <c r="F75" s="80">
        <v>482.36</v>
      </c>
    </row>
    <row r="76" spans="1:6" x14ac:dyDescent="0.35">
      <c r="B76" s="16" t="s">
        <v>6</v>
      </c>
      <c r="F76" s="80">
        <v>1242589.69</v>
      </c>
    </row>
    <row r="77" spans="1:6" x14ac:dyDescent="0.35">
      <c r="B77" s="16" t="s">
        <v>58</v>
      </c>
      <c r="F77" s="73">
        <v>37804.57</v>
      </c>
    </row>
    <row r="78" spans="1:6" x14ac:dyDescent="0.35">
      <c r="A78" s="16" t="s">
        <v>47</v>
      </c>
      <c r="F78" s="76" t="s">
        <v>7</v>
      </c>
    </row>
    <row r="79" spans="1:6" x14ac:dyDescent="0.35">
      <c r="A79" s="16" t="s">
        <v>59</v>
      </c>
      <c r="F79" s="76" t="s">
        <v>7</v>
      </c>
    </row>
    <row r="80" spans="1:6" ht="21.75" thickBot="1" x14ac:dyDescent="0.4">
      <c r="B80" s="14" t="s">
        <v>9</v>
      </c>
      <c r="F80" s="79">
        <v>7784788.71</v>
      </c>
    </row>
    <row r="81" ht="21.75" thickTop="1" x14ac:dyDescent="0.35"/>
  </sheetData>
  <mergeCells count="13">
    <mergeCell ref="A3:G3"/>
    <mergeCell ref="A19:B19"/>
    <mergeCell ref="C19:D19"/>
    <mergeCell ref="E19:F19"/>
    <mergeCell ref="A20:B20"/>
    <mergeCell ref="C20:D20"/>
    <mergeCell ref="E20:F20"/>
    <mergeCell ref="A21:B21"/>
    <mergeCell ref="C21:D21"/>
    <mergeCell ref="E21:F21"/>
    <mergeCell ref="A22:B22"/>
    <mergeCell ref="C22:D22"/>
    <mergeCell ref="F22:G22"/>
  </mergeCells>
  <pageMargins left="0.75" right="0.75" top="1" bottom="1" header="0.5" footer="0.5"/>
  <pageSetup paperSize="9" scale="85" orientation="portrait" horizontalDpi="180" verticalDpi="18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1"/>
  <dimension ref="A1:L64"/>
  <sheetViews>
    <sheetView topLeftCell="A10" workbookViewId="0">
      <selection activeCell="F20" sqref="F20"/>
    </sheetView>
  </sheetViews>
  <sheetFormatPr defaultColWidth="13" defaultRowHeight="23.25" x14ac:dyDescent="0.5"/>
  <cols>
    <col min="1" max="1" width="7.5703125" style="16" customWidth="1"/>
    <col min="2" max="2" width="38.42578125" style="16" customWidth="1"/>
    <col min="3" max="3" width="20.5703125" style="16" customWidth="1"/>
    <col min="4" max="4" width="19.140625" style="16" customWidth="1"/>
    <col min="5" max="5" width="8.5703125" style="16" customWidth="1"/>
    <col min="6" max="6" width="20.28515625" style="16" customWidth="1"/>
    <col min="7" max="16384" width="13" style="2"/>
  </cols>
  <sheetData>
    <row r="1" spans="1:9" x14ac:dyDescent="0.5">
      <c r="A1" s="393" t="s">
        <v>30</v>
      </c>
      <c r="B1" s="393"/>
      <c r="C1" s="393"/>
      <c r="D1" s="393"/>
      <c r="E1" s="393"/>
      <c r="F1" s="393"/>
    </row>
    <row r="2" spans="1:9" x14ac:dyDescent="0.5">
      <c r="A2" s="393" t="s">
        <v>194</v>
      </c>
      <c r="B2" s="393"/>
      <c r="C2" s="393"/>
      <c r="D2" s="393"/>
      <c r="E2" s="393"/>
      <c r="F2" s="393"/>
      <c r="G2" s="1"/>
    </row>
    <row r="3" spans="1:9" x14ac:dyDescent="0.5">
      <c r="A3" s="393" t="s">
        <v>417</v>
      </c>
      <c r="B3" s="393"/>
      <c r="C3" s="393"/>
      <c r="D3" s="393"/>
      <c r="E3" s="393"/>
      <c r="F3" s="393"/>
      <c r="G3" s="1"/>
    </row>
    <row r="4" spans="1:9" x14ac:dyDescent="0.5">
      <c r="A4" s="15" t="s">
        <v>474</v>
      </c>
      <c r="B4" s="14"/>
      <c r="C4" s="14"/>
      <c r="D4" s="14"/>
      <c r="E4" s="14"/>
      <c r="F4" s="14"/>
      <c r="G4" s="1"/>
    </row>
    <row r="5" spans="1:9" x14ac:dyDescent="0.5">
      <c r="A5" s="16" t="s">
        <v>412</v>
      </c>
      <c r="D5" s="53"/>
      <c r="E5" s="53"/>
      <c r="F5" s="53">
        <v>17020197.84</v>
      </c>
    </row>
    <row r="6" spans="1:9" x14ac:dyDescent="0.5">
      <c r="B6" s="16" t="s">
        <v>166</v>
      </c>
      <c r="C6" s="53">
        <v>1618587.8</v>
      </c>
      <c r="D6" s="53"/>
      <c r="E6" s="53"/>
      <c r="F6" s="53"/>
    </row>
    <row r="7" spans="1:9" x14ac:dyDescent="0.5">
      <c r="B7" s="81" t="s">
        <v>167</v>
      </c>
      <c r="C7" s="92">
        <v>404646.95</v>
      </c>
      <c r="D7" s="53"/>
      <c r="E7" s="53"/>
      <c r="F7" s="53"/>
    </row>
    <row r="8" spans="1:9" x14ac:dyDescent="0.5">
      <c r="B8" s="16" t="s">
        <v>168</v>
      </c>
      <c r="D8" s="53"/>
      <c r="E8" s="53"/>
      <c r="F8" s="53"/>
      <c r="G8" s="93"/>
    </row>
    <row r="9" spans="1:9" x14ac:dyDescent="0.5">
      <c r="A9" s="81" t="s">
        <v>12</v>
      </c>
      <c r="B9" s="16" t="s">
        <v>169</v>
      </c>
      <c r="D9" s="53">
        <f>SUM(C6-C7)</f>
        <v>1213940.8500000001</v>
      </c>
      <c r="E9" s="53"/>
      <c r="F9" s="53"/>
    </row>
    <row r="10" spans="1:9" x14ac:dyDescent="0.5">
      <c r="B10" s="16" t="s">
        <v>222</v>
      </c>
      <c r="D10" s="53">
        <v>1752.1</v>
      </c>
      <c r="E10" s="53"/>
      <c r="F10" s="53"/>
    </row>
    <row r="11" spans="1:9" x14ac:dyDescent="0.5">
      <c r="B11" s="16" t="s">
        <v>170</v>
      </c>
      <c r="D11" s="53">
        <v>1598147.83</v>
      </c>
      <c r="E11" s="53"/>
      <c r="F11" s="53"/>
    </row>
    <row r="12" spans="1:9" x14ac:dyDescent="0.5">
      <c r="A12" s="81"/>
      <c r="B12" s="16" t="s">
        <v>415</v>
      </c>
      <c r="D12" s="139">
        <v>2000</v>
      </c>
      <c r="E12" s="53"/>
      <c r="F12" s="53"/>
    </row>
    <row r="13" spans="1:9" x14ac:dyDescent="0.5">
      <c r="B13" s="16" t="s">
        <v>416</v>
      </c>
      <c r="D13" s="53">
        <v>2190</v>
      </c>
      <c r="E13" s="89"/>
      <c r="F13" s="88">
        <f>SUM(D9:D13)</f>
        <v>2818030.7800000003</v>
      </c>
    </row>
    <row r="14" spans="1:9" ht="24" thickBot="1" x14ac:dyDescent="0.55000000000000004">
      <c r="A14" s="16" t="s">
        <v>413</v>
      </c>
      <c r="D14" s="53"/>
      <c r="E14" s="53"/>
      <c r="F14" s="52">
        <f>SUM(F5:F13)</f>
        <v>19838228.620000001</v>
      </c>
      <c r="I14" s="93"/>
    </row>
    <row r="15" spans="1:9" ht="24" thickTop="1" x14ac:dyDescent="0.5"/>
    <row r="16" spans="1:9" x14ac:dyDescent="0.5">
      <c r="A16" s="16" t="s">
        <v>414</v>
      </c>
    </row>
    <row r="17" spans="1:12" x14ac:dyDescent="0.5">
      <c r="B17" s="16" t="s">
        <v>15</v>
      </c>
      <c r="F17" s="53">
        <v>7428035.8099999996</v>
      </c>
    </row>
    <row r="18" spans="1:12" x14ac:dyDescent="0.5">
      <c r="B18" s="16" t="s">
        <v>16</v>
      </c>
      <c r="F18" s="53">
        <f>42051.88+5556.12+5380</f>
        <v>52988</v>
      </c>
    </row>
    <row r="19" spans="1:12" x14ac:dyDescent="0.5">
      <c r="B19" s="16" t="s">
        <v>223</v>
      </c>
      <c r="F19" s="53">
        <v>392333.75</v>
      </c>
    </row>
    <row r="20" spans="1:12" x14ac:dyDescent="0.5">
      <c r="B20" s="16" t="s">
        <v>224</v>
      </c>
      <c r="F20" s="53">
        <f>8420674.25+1598147.83</f>
        <v>10018822.08</v>
      </c>
    </row>
    <row r="21" spans="1:12" x14ac:dyDescent="0.5">
      <c r="B21" s="16" t="s">
        <v>225</v>
      </c>
      <c r="F21" s="53"/>
    </row>
    <row r="22" spans="1:12" x14ac:dyDescent="0.5">
      <c r="B22" s="16" t="s">
        <v>171</v>
      </c>
      <c r="F22" s="53">
        <f>SUM(F23-F17-F18-F20-F19)</f>
        <v>1946048.9800000023</v>
      </c>
    </row>
    <row r="23" spans="1:12" ht="24" thickBot="1" x14ac:dyDescent="0.55000000000000004">
      <c r="F23" s="52">
        <f>SUM(F14)</f>
        <v>19838228.620000001</v>
      </c>
    </row>
    <row r="24" spans="1:12" ht="24" thickTop="1" x14ac:dyDescent="0.5">
      <c r="A24" s="51"/>
    </row>
    <row r="25" spans="1:12" x14ac:dyDescent="0.5">
      <c r="A25" s="51"/>
    </row>
    <row r="26" spans="1:12" x14ac:dyDescent="0.5">
      <c r="C26" s="82"/>
      <c r="F26" s="13"/>
    </row>
    <row r="27" spans="1:12" s="16" customFormat="1" ht="21" x14ac:dyDescent="0.35">
      <c r="A27" s="398" t="s">
        <v>130</v>
      </c>
      <c r="B27" s="398"/>
      <c r="C27" s="398" t="s">
        <v>131</v>
      </c>
      <c r="D27" s="398"/>
      <c r="E27" s="398" t="s">
        <v>130</v>
      </c>
      <c r="F27" s="398"/>
    </row>
    <row r="28" spans="1:12" s="15" customFormat="1" ht="21" x14ac:dyDescent="0.35">
      <c r="A28" s="393" t="s">
        <v>175</v>
      </c>
      <c r="B28" s="393"/>
      <c r="C28" s="393" t="s">
        <v>455</v>
      </c>
      <c r="D28" s="393"/>
      <c r="E28" s="393" t="s">
        <v>176</v>
      </c>
      <c r="F28" s="393"/>
    </row>
    <row r="29" spans="1:12" s="16" customFormat="1" ht="21" x14ac:dyDescent="0.35">
      <c r="A29" s="393" t="s">
        <v>154</v>
      </c>
      <c r="B29" s="393"/>
      <c r="C29" s="393" t="s">
        <v>456</v>
      </c>
      <c r="D29" s="393"/>
      <c r="E29" s="393" t="s">
        <v>111</v>
      </c>
      <c r="F29" s="393"/>
      <c r="H29" s="13"/>
      <c r="I29" s="13"/>
      <c r="K29" s="13"/>
      <c r="L29" s="13"/>
    </row>
    <row r="30" spans="1:12" s="16" customFormat="1" ht="21" x14ac:dyDescent="0.35">
      <c r="A30" s="393"/>
      <c r="B30" s="393"/>
      <c r="C30" s="393" t="s">
        <v>110</v>
      </c>
      <c r="D30" s="393"/>
      <c r="E30" s="14"/>
      <c r="F30" s="393"/>
      <c r="G30" s="393"/>
      <c r="H30" s="13"/>
      <c r="I30" s="13"/>
      <c r="K30" s="13"/>
      <c r="L30" s="13"/>
    </row>
    <row r="43" spans="1:7" x14ac:dyDescent="0.5">
      <c r="F43" s="16" t="s">
        <v>61</v>
      </c>
    </row>
    <row r="44" spans="1:7" x14ac:dyDescent="0.5">
      <c r="A44" s="432" t="s">
        <v>10</v>
      </c>
      <c r="B44" s="432"/>
      <c r="C44" s="432"/>
      <c r="D44" s="432"/>
      <c r="E44" s="432"/>
      <c r="F44" s="432"/>
      <c r="G44" s="432"/>
    </row>
    <row r="45" spans="1:7" x14ac:dyDescent="0.5">
      <c r="A45" s="432" t="s">
        <v>11</v>
      </c>
      <c r="B45" s="432"/>
      <c r="C45" s="432"/>
      <c r="D45" s="432"/>
      <c r="E45" s="432"/>
      <c r="F45" s="432"/>
      <c r="G45" s="432"/>
    </row>
    <row r="46" spans="1:7" x14ac:dyDescent="0.5">
      <c r="A46" s="432" t="s">
        <v>68</v>
      </c>
      <c r="B46" s="432"/>
      <c r="C46" s="432"/>
      <c r="D46" s="432"/>
      <c r="E46" s="432"/>
      <c r="F46" s="432"/>
      <c r="G46" s="432"/>
    </row>
    <row r="48" spans="1:7" x14ac:dyDescent="0.5">
      <c r="A48" s="16" t="s">
        <v>60</v>
      </c>
      <c r="D48" s="53"/>
      <c r="E48" s="53"/>
      <c r="F48" s="53">
        <v>7413079.7000000002</v>
      </c>
    </row>
    <row r="49" spans="1:6" x14ac:dyDescent="0.5">
      <c r="A49" s="16" t="s">
        <v>12</v>
      </c>
      <c r="B49" s="16" t="s">
        <v>13</v>
      </c>
      <c r="D49" s="53">
        <v>1558404.78</v>
      </c>
      <c r="E49" s="53"/>
      <c r="F49" s="53"/>
    </row>
    <row r="50" spans="1:6" x14ac:dyDescent="0.5">
      <c r="B50" s="16" t="s">
        <v>53</v>
      </c>
      <c r="D50" s="94" t="s">
        <v>7</v>
      </c>
      <c r="E50" s="94"/>
      <c r="F50" s="53"/>
    </row>
    <row r="51" spans="1:6" x14ac:dyDescent="0.5">
      <c r="B51" s="16" t="s">
        <v>64</v>
      </c>
      <c r="D51" s="95">
        <v>1958.45</v>
      </c>
      <c r="E51" s="95"/>
      <c r="F51" s="96">
        <v>1560363.23</v>
      </c>
    </row>
    <row r="52" spans="1:6" x14ac:dyDescent="0.5">
      <c r="A52" s="16" t="s">
        <v>14</v>
      </c>
      <c r="B52" s="16" t="s">
        <v>41</v>
      </c>
      <c r="D52" s="97">
        <v>65000</v>
      </c>
      <c r="E52" s="97"/>
      <c r="F52" s="53"/>
    </row>
    <row r="53" spans="1:6" x14ac:dyDescent="0.5">
      <c r="B53" s="16" t="s">
        <v>46</v>
      </c>
      <c r="D53" s="96">
        <v>9234</v>
      </c>
      <c r="E53" s="89"/>
      <c r="F53" s="53">
        <v>74234</v>
      </c>
    </row>
    <row r="54" spans="1:6" ht="24" thickBot="1" x14ac:dyDescent="0.55000000000000004">
      <c r="A54" s="16" t="s">
        <v>69</v>
      </c>
      <c r="D54" s="53"/>
      <c r="E54" s="53"/>
      <c r="F54" s="52">
        <v>8899208.9299999997</v>
      </c>
    </row>
    <row r="55" spans="1:6" ht="24" thickTop="1" x14ac:dyDescent="0.5"/>
    <row r="56" spans="1:6" x14ac:dyDescent="0.5">
      <c r="A56" s="16" t="s">
        <v>70</v>
      </c>
    </row>
    <row r="57" spans="1:6" x14ac:dyDescent="0.5">
      <c r="B57" s="16" t="s">
        <v>15</v>
      </c>
      <c r="F57" s="53">
        <v>1479938.26</v>
      </c>
    </row>
    <row r="58" spans="1:6" x14ac:dyDescent="0.5">
      <c r="B58" s="16" t="s">
        <v>16</v>
      </c>
      <c r="F58" s="53">
        <v>75471.41</v>
      </c>
    </row>
    <row r="59" spans="1:6" x14ac:dyDescent="0.5">
      <c r="B59" s="16" t="s">
        <v>17</v>
      </c>
      <c r="F59" s="53">
        <v>7343799.2599999998</v>
      </c>
    </row>
    <row r="60" spans="1:6" ht="24" thickBot="1" x14ac:dyDescent="0.55000000000000004">
      <c r="F60" s="79">
        <f>SUM(F57:F59)</f>
        <v>8899208.9299999997</v>
      </c>
    </row>
    <row r="61" spans="1:6" ht="24" thickTop="1" x14ac:dyDescent="0.5"/>
    <row r="62" spans="1:6" x14ac:dyDescent="0.5">
      <c r="A62" s="51" t="s">
        <v>43</v>
      </c>
      <c r="B62" s="16" t="s">
        <v>65</v>
      </c>
    </row>
    <row r="63" spans="1:6" x14ac:dyDescent="0.5">
      <c r="B63" s="16" t="s">
        <v>66</v>
      </c>
      <c r="C63" s="82"/>
    </row>
    <row r="64" spans="1:6" x14ac:dyDescent="0.5">
      <c r="B64" s="16" t="s">
        <v>67</v>
      </c>
      <c r="C64" s="82"/>
    </row>
  </sheetData>
  <mergeCells count="18">
    <mergeCell ref="A45:G45"/>
    <mergeCell ref="A46:G46"/>
    <mergeCell ref="C28:D28"/>
    <mergeCell ref="E28:F28"/>
    <mergeCell ref="E29:F29"/>
    <mergeCell ref="A44:G44"/>
    <mergeCell ref="A28:B28"/>
    <mergeCell ref="A29:B29"/>
    <mergeCell ref="C29:D29"/>
    <mergeCell ref="A30:B30"/>
    <mergeCell ref="C30:D30"/>
    <mergeCell ref="F30:G30"/>
    <mergeCell ref="A1:F1"/>
    <mergeCell ref="A2:F2"/>
    <mergeCell ref="A3:F3"/>
    <mergeCell ref="A27:B27"/>
    <mergeCell ref="C27:D27"/>
    <mergeCell ref="E27:F27"/>
  </mergeCells>
  <phoneticPr fontId="10" type="noConversion"/>
  <printOptions horizontalCentered="1"/>
  <pageMargins left="0.19685039370078741" right="0.19685039370078741" top="0.74803149606299213" bottom="0.74803149606299213" header="0.31496062992125984" footer="0.31496062992125984"/>
  <pageSetup paperSize="9" scale="95" orientation="portrait" horizontalDpi="180" verticalDpi="18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37"/>
  <dimension ref="A1:I18"/>
  <sheetViews>
    <sheetView topLeftCell="A4" workbookViewId="0">
      <selection activeCell="A14" sqref="A14:XFD14"/>
    </sheetView>
  </sheetViews>
  <sheetFormatPr defaultColWidth="67.85546875" defaultRowHeight="21" x14ac:dyDescent="0.35"/>
  <cols>
    <col min="1" max="1" width="39.140625" style="377" bestFit="1" customWidth="1"/>
    <col min="2" max="2" width="22" style="377" bestFit="1" customWidth="1"/>
    <col min="3" max="3" width="38.28515625" style="377" customWidth="1"/>
    <col min="4" max="4" width="19.140625" style="377" bestFit="1" customWidth="1"/>
    <col min="5" max="6" width="14.7109375" style="377" bestFit="1" customWidth="1"/>
    <col min="7" max="7" width="13" style="377" bestFit="1" customWidth="1"/>
    <col min="8" max="8" width="14.7109375" style="377" bestFit="1" customWidth="1"/>
    <col min="9" max="9" width="20" style="377" customWidth="1"/>
    <col min="10" max="16384" width="67.85546875" style="377"/>
  </cols>
  <sheetData>
    <row r="1" spans="1:9" x14ac:dyDescent="0.35">
      <c r="A1" s="433" t="s">
        <v>30</v>
      </c>
      <c r="B1" s="433"/>
      <c r="C1" s="433"/>
      <c r="D1" s="433"/>
      <c r="E1" s="433"/>
      <c r="F1" s="433"/>
      <c r="G1" s="433"/>
      <c r="H1" s="433"/>
      <c r="I1" s="433"/>
    </row>
    <row r="2" spans="1:9" x14ac:dyDescent="0.35">
      <c r="A2" s="433" t="s">
        <v>194</v>
      </c>
      <c r="B2" s="433"/>
      <c r="C2" s="433"/>
      <c r="D2" s="433"/>
      <c r="E2" s="433"/>
      <c r="F2" s="433"/>
      <c r="G2" s="433"/>
      <c r="H2" s="433"/>
      <c r="I2" s="433"/>
    </row>
    <row r="3" spans="1:9" x14ac:dyDescent="0.35">
      <c r="A3" s="434" t="s">
        <v>417</v>
      </c>
      <c r="B3" s="434"/>
      <c r="C3" s="434"/>
      <c r="D3" s="434"/>
      <c r="E3" s="434"/>
      <c r="F3" s="434"/>
      <c r="G3" s="434"/>
      <c r="H3" s="434"/>
      <c r="I3" s="434"/>
    </row>
    <row r="4" spans="1:9" x14ac:dyDescent="0.35">
      <c r="A4" s="378" t="s">
        <v>475</v>
      </c>
    </row>
    <row r="6" spans="1:9" ht="42" x14ac:dyDescent="0.35">
      <c r="A6" s="382" t="s">
        <v>208</v>
      </c>
      <c r="B6" s="382" t="s">
        <v>119</v>
      </c>
      <c r="C6" s="382" t="s">
        <v>196</v>
      </c>
      <c r="D6" s="382" t="s">
        <v>382</v>
      </c>
      <c r="E6" s="382" t="s">
        <v>383</v>
      </c>
      <c r="F6" s="382" t="s">
        <v>384</v>
      </c>
      <c r="G6" s="382" t="s">
        <v>42</v>
      </c>
      <c r="H6" s="382" t="s">
        <v>385</v>
      </c>
      <c r="I6" s="379"/>
    </row>
    <row r="7" spans="1:9" ht="42" x14ac:dyDescent="0.35">
      <c r="A7" s="383" t="s">
        <v>45</v>
      </c>
      <c r="B7" s="383" t="s">
        <v>418</v>
      </c>
      <c r="C7" s="383" t="s">
        <v>419</v>
      </c>
      <c r="D7" s="384">
        <v>471000</v>
      </c>
      <c r="E7" s="384">
        <v>470000</v>
      </c>
      <c r="F7" s="384">
        <v>470000</v>
      </c>
      <c r="G7" s="384">
        <f t="shared" ref="G7:G10" si="0">SUM(D7-F7)</f>
        <v>1000</v>
      </c>
      <c r="H7" s="384"/>
      <c r="I7" s="379"/>
    </row>
    <row r="8" spans="1:9" ht="42" x14ac:dyDescent="0.35">
      <c r="A8" s="383" t="s">
        <v>45</v>
      </c>
      <c r="B8" s="383" t="s">
        <v>418</v>
      </c>
      <c r="C8" s="383" t="s">
        <v>420</v>
      </c>
      <c r="D8" s="384">
        <v>180000</v>
      </c>
      <c r="E8" s="384">
        <v>180000</v>
      </c>
      <c r="F8" s="384">
        <v>180000</v>
      </c>
      <c r="G8" s="385">
        <f t="shared" si="0"/>
        <v>0</v>
      </c>
      <c r="H8" s="384"/>
      <c r="I8" s="379"/>
    </row>
    <row r="9" spans="1:9" ht="42" x14ac:dyDescent="0.35">
      <c r="A9" s="383" t="s">
        <v>45</v>
      </c>
      <c r="B9" s="383" t="s">
        <v>418</v>
      </c>
      <c r="C9" s="383" t="s">
        <v>421</v>
      </c>
      <c r="D9" s="384">
        <v>495000</v>
      </c>
      <c r="E9" s="384">
        <v>494000</v>
      </c>
      <c r="F9" s="384">
        <v>494000</v>
      </c>
      <c r="G9" s="384">
        <f t="shared" si="0"/>
        <v>1000</v>
      </c>
      <c r="H9" s="384"/>
      <c r="I9" s="379"/>
    </row>
    <row r="10" spans="1:9" ht="63" x14ac:dyDescent="0.35">
      <c r="A10" s="383" t="s">
        <v>45</v>
      </c>
      <c r="B10" s="383" t="s">
        <v>418</v>
      </c>
      <c r="C10" s="383" t="s">
        <v>480</v>
      </c>
      <c r="D10" s="384">
        <v>294000</v>
      </c>
      <c r="E10" s="384">
        <v>293000</v>
      </c>
      <c r="F10" s="384">
        <v>293000</v>
      </c>
      <c r="G10" s="384">
        <f t="shared" si="0"/>
        <v>1000</v>
      </c>
      <c r="H10" s="384"/>
      <c r="I10" s="379"/>
    </row>
    <row r="11" spans="1:9" ht="63" x14ac:dyDescent="0.35">
      <c r="A11" s="383" t="s">
        <v>45</v>
      </c>
      <c r="B11" s="383" t="s">
        <v>418</v>
      </c>
      <c r="C11" s="383" t="s">
        <v>481</v>
      </c>
      <c r="D11" s="384">
        <v>1108000</v>
      </c>
      <c r="E11" s="384">
        <v>756353</v>
      </c>
      <c r="F11" s="384">
        <v>756353</v>
      </c>
      <c r="G11" s="384">
        <f>SUM(D11-F11)</f>
        <v>351647</v>
      </c>
      <c r="H11" s="384"/>
      <c r="I11" s="379"/>
    </row>
    <row r="12" spans="1:9" x14ac:dyDescent="0.35">
      <c r="A12" s="386" t="s">
        <v>9</v>
      </c>
      <c r="B12" s="387"/>
      <c r="C12" s="388"/>
      <c r="D12" s="389">
        <f>SUM(D7:D11)</f>
        <v>2548000</v>
      </c>
      <c r="E12" s="389">
        <f>SUM(E7:E11)</f>
        <v>2193353</v>
      </c>
      <c r="F12" s="389">
        <f>SUM(F7:F11)</f>
        <v>2193353</v>
      </c>
      <c r="G12" s="389">
        <f>SUM(G7:G11)</f>
        <v>354647</v>
      </c>
      <c r="H12" s="390">
        <f>SUM(H7:H11)</f>
        <v>0</v>
      </c>
      <c r="I12" s="379"/>
    </row>
    <row r="15" spans="1:9" x14ac:dyDescent="0.35">
      <c r="A15" s="380" t="s">
        <v>130</v>
      </c>
      <c r="C15" s="380" t="s">
        <v>131</v>
      </c>
      <c r="D15" s="380"/>
      <c r="F15" s="380" t="s">
        <v>130</v>
      </c>
      <c r="G15" s="380"/>
      <c r="I15" s="380"/>
    </row>
    <row r="16" spans="1:9" x14ac:dyDescent="0.35">
      <c r="A16" s="381" t="s">
        <v>175</v>
      </c>
      <c r="C16" s="381" t="s">
        <v>455</v>
      </c>
      <c r="D16" s="381"/>
      <c r="F16" s="381" t="s">
        <v>176</v>
      </c>
      <c r="G16" s="381"/>
      <c r="I16" s="381"/>
    </row>
    <row r="17" spans="1:9" x14ac:dyDescent="0.35">
      <c r="A17" s="381" t="s">
        <v>154</v>
      </c>
      <c r="C17" s="381" t="s">
        <v>456</v>
      </c>
      <c r="D17" s="381"/>
      <c r="F17" s="381" t="s">
        <v>111</v>
      </c>
      <c r="G17" s="381"/>
      <c r="I17" s="381"/>
    </row>
    <row r="18" spans="1:9" x14ac:dyDescent="0.35">
      <c r="B18" s="381"/>
      <c r="C18" s="381" t="s">
        <v>110</v>
      </c>
      <c r="D18" s="381"/>
      <c r="F18" s="381"/>
      <c r="G18" s="381"/>
      <c r="I18" s="381"/>
    </row>
  </sheetData>
  <mergeCells count="3">
    <mergeCell ref="A1:I1"/>
    <mergeCell ref="A2:I2"/>
    <mergeCell ref="A3:I3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95" orientation="landscape" horizontalDpi="180" verticalDpi="18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40"/>
  <dimension ref="A1:L30"/>
  <sheetViews>
    <sheetView topLeftCell="A16" workbookViewId="0">
      <selection activeCell="F31" sqref="F31"/>
    </sheetView>
  </sheetViews>
  <sheetFormatPr defaultRowHeight="21" x14ac:dyDescent="0.35"/>
  <cols>
    <col min="1" max="1" width="9.140625" style="16"/>
    <col min="2" max="2" width="22" style="16" customWidth="1"/>
    <col min="3" max="3" width="22.85546875" style="16" customWidth="1"/>
    <col min="4" max="4" width="15.5703125" style="16" bestFit="1" customWidth="1"/>
    <col min="5" max="5" width="17.7109375" style="16" customWidth="1"/>
    <col min="6" max="6" width="17.42578125" style="16" customWidth="1"/>
    <col min="7" max="16384" width="9.140625" style="16"/>
  </cols>
  <sheetData>
    <row r="1" spans="1:6" s="15" customFormat="1" x14ac:dyDescent="0.35">
      <c r="A1" s="393" t="s">
        <v>143</v>
      </c>
      <c r="B1" s="393"/>
      <c r="C1" s="393"/>
      <c r="D1" s="393"/>
      <c r="E1" s="393"/>
      <c r="F1" s="393"/>
    </row>
    <row r="2" spans="1:6" s="15" customFormat="1" x14ac:dyDescent="0.35">
      <c r="A2" s="393" t="s">
        <v>144</v>
      </c>
      <c r="B2" s="393"/>
      <c r="C2" s="393"/>
      <c r="D2" s="393"/>
      <c r="E2" s="393"/>
      <c r="F2" s="393"/>
    </row>
    <row r="3" spans="1:6" s="15" customFormat="1" x14ac:dyDescent="0.35">
      <c r="A3" s="394" t="str">
        <f>งบการเงิน!A3</f>
        <v>ณ  วันที่  30 กันยายน  2560</v>
      </c>
      <c r="B3" s="394"/>
      <c r="C3" s="394"/>
      <c r="D3" s="394"/>
      <c r="E3" s="394"/>
      <c r="F3" s="394"/>
    </row>
    <row r="4" spans="1:6" s="14" customFormat="1" x14ac:dyDescent="0.35">
      <c r="A4" s="20" t="s">
        <v>145</v>
      </c>
      <c r="B4" s="20" t="s">
        <v>146</v>
      </c>
      <c r="C4" s="20" t="s">
        <v>147</v>
      </c>
      <c r="D4" s="20" t="s">
        <v>148</v>
      </c>
      <c r="E4" s="20" t="s">
        <v>150</v>
      </c>
      <c r="F4" s="20" t="s">
        <v>43</v>
      </c>
    </row>
    <row r="5" spans="1:6" x14ac:dyDescent="0.35">
      <c r="A5" s="43">
        <v>1</v>
      </c>
      <c r="B5" s="45" t="s">
        <v>149</v>
      </c>
      <c r="C5" s="83">
        <v>23000</v>
      </c>
      <c r="D5" s="83">
        <v>23000</v>
      </c>
      <c r="E5" s="43">
        <v>2553</v>
      </c>
      <c r="F5" s="84">
        <v>19603</v>
      </c>
    </row>
    <row r="6" spans="1:6" x14ac:dyDescent="0.35">
      <c r="A6" s="46">
        <v>2</v>
      </c>
      <c r="B6" s="24" t="s">
        <v>149</v>
      </c>
      <c r="C6" s="85">
        <v>23000</v>
      </c>
      <c r="D6" s="85">
        <v>46000</v>
      </c>
      <c r="E6" s="46">
        <v>2554</v>
      </c>
      <c r="F6" s="46" t="s">
        <v>151</v>
      </c>
    </row>
    <row r="7" spans="1:6" x14ac:dyDescent="0.35">
      <c r="A7" s="24"/>
      <c r="B7" s="24"/>
      <c r="C7" s="24"/>
      <c r="D7" s="24"/>
      <c r="E7" s="24"/>
      <c r="F7" s="24"/>
    </row>
    <row r="8" spans="1:6" x14ac:dyDescent="0.35">
      <c r="A8" s="24"/>
      <c r="B8" s="24"/>
      <c r="C8" s="24"/>
      <c r="D8" s="24"/>
      <c r="E8" s="24"/>
      <c r="F8" s="24"/>
    </row>
    <row r="9" spans="1:6" x14ac:dyDescent="0.35">
      <c r="A9" s="24"/>
      <c r="B9" s="24"/>
      <c r="C9" s="24"/>
      <c r="D9" s="24"/>
      <c r="E9" s="24"/>
      <c r="F9" s="24"/>
    </row>
    <row r="10" spans="1:6" x14ac:dyDescent="0.35">
      <c r="A10" s="24"/>
      <c r="B10" s="24"/>
      <c r="C10" s="24"/>
      <c r="D10" s="24"/>
      <c r="E10" s="24"/>
      <c r="F10" s="24"/>
    </row>
    <row r="11" spans="1:6" x14ac:dyDescent="0.35">
      <c r="A11" s="24"/>
      <c r="B11" s="24"/>
      <c r="C11" s="24"/>
      <c r="D11" s="24"/>
      <c r="E11" s="24"/>
      <c r="F11" s="24"/>
    </row>
    <row r="12" spans="1:6" x14ac:dyDescent="0.35">
      <c r="A12" s="24"/>
      <c r="B12" s="24"/>
      <c r="C12" s="24"/>
      <c r="D12" s="24"/>
      <c r="E12" s="24"/>
      <c r="F12" s="24"/>
    </row>
    <row r="13" spans="1:6" x14ac:dyDescent="0.35">
      <c r="A13" s="24"/>
      <c r="B13" s="24"/>
      <c r="C13" s="24"/>
      <c r="D13" s="24"/>
      <c r="E13" s="24"/>
      <c r="F13" s="24"/>
    </row>
    <row r="14" spans="1:6" x14ac:dyDescent="0.35">
      <c r="A14" s="24"/>
      <c r="B14" s="24"/>
      <c r="C14" s="24"/>
      <c r="D14" s="24"/>
      <c r="E14" s="24"/>
      <c r="F14" s="24"/>
    </row>
    <row r="15" spans="1:6" x14ac:dyDescent="0.35">
      <c r="A15" s="24"/>
      <c r="B15" s="24"/>
      <c r="C15" s="24"/>
      <c r="D15" s="24"/>
      <c r="E15" s="24"/>
      <c r="F15" s="24"/>
    </row>
    <row r="16" spans="1:6" x14ac:dyDescent="0.35">
      <c r="A16" s="24"/>
      <c r="B16" s="24"/>
      <c r="C16" s="24"/>
      <c r="D16" s="24"/>
      <c r="E16" s="24"/>
      <c r="F16" s="24"/>
    </row>
    <row r="17" spans="1:12" x14ac:dyDescent="0.35">
      <c r="A17" s="24"/>
      <c r="B17" s="24"/>
      <c r="C17" s="24"/>
      <c r="D17" s="24"/>
      <c r="E17" s="24"/>
      <c r="F17" s="24"/>
    </row>
    <row r="18" spans="1:12" x14ac:dyDescent="0.35">
      <c r="A18" s="24"/>
      <c r="B18" s="24"/>
      <c r="C18" s="24"/>
      <c r="D18" s="24"/>
      <c r="E18" s="24"/>
      <c r="F18" s="24"/>
    </row>
    <row r="19" spans="1:12" x14ac:dyDescent="0.35">
      <c r="A19" s="24"/>
      <c r="B19" s="24"/>
      <c r="C19" s="24"/>
      <c r="D19" s="24"/>
      <c r="E19" s="24"/>
      <c r="F19" s="24"/>
    </row>
    <row r="20" spans="1:12" x14ac:dyDescent="0.35">
      <c r="A20" s="48"/>
      <c r="B20" s="48"/>
      <c r="C20" s="48"/>
      <c r="D20" s="48"/>
      <c r="E20" s="48"/>
      <c r="F20" s="48"/>
    </row>
    <row r="21" spans="1:12" x14ac:dyDescent="0.35">
      <c r="A21" s="412" t="s">
        <v>9</v>
      </c>
      <c r="B21" s="421"/>
      <c r="C21" s="413"/>
      <c r="D21" s="86">
        <f>SUM(D5:D20)</f>
        <v>69000</v>
      </c>
      <c r="E21" s="11"/>
      <c r="F21" s="11"/>
    </row>
    <row r="25" spans="1:12" x14ac:dyDescent="0.35">
      <c r="A25" s="398" t="s">
        <v>130</v>
      </c>
      <c r="B25" s="398"/>
      <c r="C25" s="398" t="s">
        <v>131</v>
      </c>
      <c r="D25" s="398"/>
      <c r="E25" s="398" t="s">
        <v>130</v>
      </c>
      <c r="F25" s="398"/>
    </row>
    <row r="26" spans="1:12" s="15" customFormat="1" x14ac:dyDescent="0.35">
      <c r="A26" s="393" t="s">
        <v>175</v>
      </c>
      <c r="B26" s="393"/>
      <c r="C26" s="393" t="s">
        <v>193</v>
      </c>
      <c r="D26" s="393"/>
      <c r="E26" s="393" t="s">
        <v>176</v>
      </c>
      <c r="F26" s="393"/>
    </row>
    <row r="27" spans="1:12" x14ac:dyDescent="0.35">
      <c r="A27" s="393" t="s">
        <v>154</v>
      </c>
      <c r="B27" s="393"/>
      <c r="C27" s="393" t="s">
        <v>110</v>
      </c>
      <c r="D27" s="393"/>
      <c r="E27" s="393" t="s">
        <v>111</v>
      </c>
      <c r="F27" s="393"/>
      <c r="H27" s="13"/>
      <c r="I27" s="13"/>
      <c r="K27" s="13"/>
      <c r="L27" s="13"/>
    </row>
    <row r="28" spans="1:12" x14ac:dyDescent="0.35">
      <c r="A28" s="393"/>
      <c r="B28" s="393"/>
      <c r="C28" s="393"/>
      <c r="D28" s="393"/>
      <c r="E28" s="14"/>
      <c r="F28" s="393"/>
      <c r="G28" s="393"/>
      <c r="H28" s="13"/>
      <c r="I28" s="13"/>
      <c r="K28" s="13"/>
      <c r="L28" s="13"/>
    </row>
    <row r="29" spans="1:12" x14ac:dyDescent="0.35">
      <c r="A29" s="398"/>
      <c r="B29" s="398"/>
      <c r="C29" s="398"/>
      <c r="D29" s="398"/>
      <c r="E29" s="398"/>
      <c r="F29" s="398"/>
    </row>
    <row r="30" spans="1:12" x14ac:dyDescent="0.35">
      <c r="A30" s="393"/>
      <c r="B30" s="393"/>
      <c r="C30" s="393"/>
      <c r="D30" s="393"/>
      <c r="E30" s="393"/>
      <c r="F30" s="393"/>
    </row>
  </sheetData>
  <mergeCells count="22">
    <mergeCell ref="A27:B27"/>
    <mergeCell ref="C27:D27"/>
    <mergeCell ref="E27:F27"/>
    <mergeCell ref="A28:B28"/>
    <mergeCell ref="C28:D28"/>
    <mergeCell ref="F28:G28"/>
    <mergeCell ref="A1:F1"/>
    <mergeCell ref="A2:F2"/>
    <mergeCell ref="A3:F3"/>
    <mergeCell ref="A29:B29"/>
    <mergeCell ref="A30:B30"/>
    <mergeCell ref="A21:C21"/>
    <mergeCell ref="E29:F29"/>
    <mergeCell ref="E30:F30"/>
    <mergeCell ref="C29:D29"/>
    <mergeCell ref="C30:D30"/>
    <mergeCell ref="A25:B25"/>
    <mergeCell ref="C25:D25"/>
    <mergeCell ref="E25:F25"/>
    <mergeCell ref="A26:B26"/>
    <mergeCell ref="C26:D26"/>
    <mergeCell ref="E26:F26"/>
  </mergeCells>
  <phoneticPr fontId="10" type="noConversion"/>
  <printOptions horizontalCentered="1"/>
  <pageMargins left="0.35433070866141736" right="0.35433070866141736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13">
    <tabColor rgb="FF92D050"/>
  </sheetPr>
  <dimension ref="A1:T47"/>
  <sheetViews>
    <sheetView zoomScale="90" zoomScaleNormal="9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J16" sqref="J16"/>
    </sheetView>
  </sheetViews>
  <sheetFormatPr defaultColWidth="13" defaultRowHeight="21" x14ac:dyDescent="0.35"/>
  <cols>
    <col min="1" max="1" width="16.28515625" style="16" customWidth="1"/>
    <col min="2" max="2" width="20.5703125" style="16" bestFit="1" customWidth="1"/>
    <col min="3" max="3" width="31.140625" style="16" customWidth="1"/>
    <col min="4" max="6" width="21.7109375" style="16" customWidth="1"/>
    <col min="7" max="7" width="23.7109375" style="16" customWidth="1"/>
    <col min="8" max="8" width="21.7109375" style="16" customWidth="1"/>
    <col min="9" max="9" width="15.7109375" style="16" customWidth="1"/>
    <col min="10" max="10" width="13" style="16" customWidth="1"/>
    <col min="11" max="11" width="13.28515625" style="16" customWidth="1"/>
    <col min="12" max="12" width="12" style="16" customWidth="1"/>
    <col min="13" max="14" width="14.28515625" style="16" customWidth="1"/>
    <col min="15" max="15" width="15.85546875" style="16" customWidth="1"/>
    <col min="16" max="16" width="13" style="16" customWidth="1"/>
    <col min="17" max="17" width="15.28515625" style="16" customWidth="1"/>
    <col min="18" max="18" width="13.7109375" style="16" customWidth="1"/>
    <col min="19" max="19" width="12.42578125" style="16" customWidth="1"/>
    <col min="20" max="20" width="11.85546875" style="16" customWidth="1"/>
    <col min="21" max="21" width="14.28515625" style="16" customWidth="1"/>
    <col min="22" max="16384" width="13" style="16"/>
  </cols>
  <sheetData>
    <row r="1" spans="1:20" x14ac:dyDescent="0.35">
      <c r="A1" s="393" t="s">
        <v>30</v>
      </c>
      <c r="B1" s="393"/>
      <c r="C1" s="393"/>
      <c r="D1" s="393"/>
      <c r="E1" s="393"/>
      <c r="F1" s="393"/>
      <c r="G1" s="393"/>
      <c r="H1" s="393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0" x14ac:dyDescent="0.35">
      <c r="A2" s="393" t="s">
        <v>132</v>
      </c>
      <c r="B2" s="393"/>
      <c r="C2" s="393"/>
      <c r="D2" s="393"/>
      <c r="E2" s="393"/>
      <c r="F2" s="393"/>
      <c r="G2" s="393"/>
      <c r="H2" s="393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0" x14ac:dyDescent="0.35">
      <c r="A3" s="394" t="s">
        <v>422</v>
      </c>
      <c r="B3" s="394"/>
      <c r="C3" s="394"/>
      <c r="D3" s="394"/>
      <c r="E3" s="394"/>
      <c r="F3" s="394"/>
      <c r="G3" s="394"/>
      <c r="H3" s="394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</row>
    <row r="4" spans="1:20" x14ac:dyDescent="0.35">
      <c r="A4" s="435" t="s">
        <v>226</v>
      </c>
      <c r="B4" s="436" t="s">
        <v>208</v>
      </c>
      <c r="C4" s="435" t="s">
        <v>205</v>
      </c>
      <c r="D4" s="435" t="s">
        <v>22</v>
      </c>
      <c r="E4" s="435" t="s">
        <v>209</v>
      </c>
      <c r="F4" s="435" t="s">
        <v>232</v>
      </c>
      <c r="G4" s="435" t="s">
        <v>233</v>
      </c>
      <c r="H4" s="435" t="s">
        <v>9</v>
      </c>
    </row>
    <row r="5" spans="1:20" x14ac:dyDescent="0.35">
      <c r="A5" s="438"/>
      <c r="B5" s="437"/>
      <c r="C5" s="438"/>
      <c r="D5" s="438"/>
      <c r="E5" s="438"/>
      <c r="F5" s="438"/>
      <c r="G5" s="438"/>
      <c r="H5" s="438"/>
    </row>
    <row r="6" spans="1:20" x14ac:dyDescent="0.35">
      <c r="A6" s="104"/>
      <c r="B6" s="104"/>
      <c r="C6" s="104"/>
      <c r="D6" s="104"/>
      <c r="E6" s="104"/>
      <c r="F6" s="104"/>
      <c r="G6" s="104"/>
      <c r="H6" s="104"/>
    </row>
    <row r="7" spans="1:20" x14ac:dyDescent="0.35">
      <c r="A7" s="141" t="s">
        <v>227</v>
      </c>
      <c r="B7" s="141" t="s">
        <v>127</v>
      </c>
      <c r="C7" s="141" t="s">
        <v>210</v>
      </c>
      <c r="D7" s="67">
        <f>2850000-30000</f>
        <v>2820000</v>
      </c>
      <c r="E7" s="68">
        <v>2802472.26</v>
      </c>
      <c r="F7" s="68">
        <v>0</v>
      </c>
      <c r="G7" s="68">
        <v>0</v>
      </c>
      <c r="H7" s="68">
        <f>SUM(E7:G7)</f>
        <v>2802472.26</v>
      </c>
      <c r="I7" s="62"/>
    </row>
    <row r="8" spans="1:20" x14ac:dyDescent="0.35">
      <c r="A8" s="141"/>
      <c r="B8" s="141" t="s">
        <v>128</v>
      </c>
      <c r="C8" s="141" t="s">
        <v>210</v>
      </c>
      <c r="D8" s="67">
        <f>4422000-402000+2202000+23000</f>
        <v>6245000</v>
      </c>
      <c r="E8" s="68">
        <v>3872400</v>
      </c>
      <c r="F8" s="68">
        <v>0</v>
      </c>
      <c r="G8" s="68">
        <v>2032615</v>
      </c>
      <c r="H8" s="68">
        <f t="shared" ref="H8:H20" si="0">SUM(E8:G8)</f>
        <v>5905015</v>
      </c>
    </row>
    <row r="9" spans="1:20" x14ac:dyDescent="0.35">
      <c r="A9" s="141" t="s">
        <v>228</v>
      </c>
      <c r="B9" s="10" t="s">
        <v>25</v>
      </c>
      <c r="C9" s="141" t="s">
        <v>210</v>
      </c>
      <c r="D9" s="67">
        <f>368000+23500-95000+135000+43100</f>
        <v>474600</v>
      </c>
      <c r="E9" s="67">
        <v>223175</v>
      </c>
      <c r="F9" s="67">
        <v>0</v>
      </c>
      <c r="G9" s="67">
        <v>108144</v>
      </c>
      <c r="H9" s="68">
        <f t="shared" si="0"/>
        <v>331319</v>
      </c>
    </row>
    <row r="10" spans="1:20" x14ac:dyDescent="0.35">
      <c r="A10" s="141" t="s">
        <v>20</v>
      </c>
      <c r="B10" s="145" t="s">
        <v>26</v>
      </c>
      <c r="C10" s="141" t="s">
        <v>210</v>
      </c>
      <c r="D10" s="140">
        <f>2203600+800000-320000+52000+35000+700000+100000-275000</f>
        <v>3295600</v>
      </c>
      <c r="E10" s="140">
        <v>2378978.7000000002</v>
      </c>
      <c r="F10" s="140">
        <v>76205.2</v>
      </c>
      <c r="G10" s="140">
        <v>223840.2</v>
      </c>
      <c r="H10" s="68">
        <f t="shared" si="0"/>
        <v>2679024.1000000006</v>
      </c>
    </row>
    <row r="11" spans="1:20" x14ac:dyDescent="0.35">
      <c r="A11" s="141"/>
      <c r="B11" s="145" t="s">
        <v>26</v>
      </c>
      <c r="C11" s="141" t="s">
        <v>262</v>
      </c>
      <c r="D11" s="140"/>
      <c r="E11" s="140">
        <v>0</v>
      </c>
      <c r="F11" s="140">
        <v>0</v>
      </c>
      <c r="G11" s="140">
        <v>0</v>
      </c>
      <c r="H11" s="68">
        <f t="shared" si="0"/>
        <v>0</v>
      </c>
    </row>
    <row r="12" spans="1:20" x14ac:dyDescent="0.35">
      <c r="A12" s="141"/>
      <c r="B12" s="141" t="s">
        <v>27</v>
      </c>
      <c r="C12" s="141" t="s">
        <v>210</v>
      </c>
      <c r="D12" s="140">
        <f>580000+130000-23500+330000</f>
        <v>1016500</v>
      </c>
      <c r="E12" s="140">
        <v>536107.34</v>
      </c>
      <c r="F12" s="140">
        <v>0</v>
      </c>
      <c r="G12" s="140">
        <v>173404.44</v>
      </c>
      <c r="H12" s="68">
        <f t="shared" si="0"/>
        <v>709511.78</v>
      </c>
      <c r="I12" s="62"/>
    </row>
    <row r="13" spans="1:20" x14ac:dyDescent="0.35">
      <c r="A13" s="141"/>
      <c r="B13" s="141" t="s">
        <v>28</v>
      </c>
      <c r="C13" s="141" t="s">
        <v>210</v>
      </c>
      <c r="D13" s="140">
        <f>920000+120000-10000+15000+20000</f>
        <v>1065000</v>
      </c>
      <c r="E13" s="140">
        <v>888209.64</v>
      </c>
      <c r="F13" s="140">
        <v>0</v>
      </c>
      <c r="G13" s="140">
        <v>26380</v>
      </c>
      <c r="H13" s="68">
        <f t="shared" si="0"/>
        <v>914589.64</v>
      </c>
    </row>
    <row r="14" spans="1:20" x14ac:dyDescent="0.35">
      <c r="A14" s="141" t="s">
        <v>229</v>
      </c>
      <c r="B14" s="141" t="s">
        <v>316</v>
      </c>
      <c r="C14" s="141" t="s">
        <v>210</v>
      </c>
      <c r="D14" s="67">
        <f>286400+150000+270500</f>
        <v>706900</v>
      </c>
      <c r="E14" s="67">
        <v>87400</v>
      </c>
      <c r="F14" s="67">
        <v>0</v>
      </c>
      <c r="G14" s="67">
        <v>91500</v>
      </c>
      <c r="H14" s="68">
        <f t="shared" si="0"/>
        <v>178900</v>
      </c>
    </row>
    <row r="15" spans="1:20" x14ac:dyDescent="0.35">
      <c r="A15" s="141"/>
      <c r="B15" s="141" t="s">
        <v>45</v>
      </c>
      <c r="C15" s="141" t="s">
        <v>210</v>
      </c>
      <c r="D15" s="67">
        <v>1530000</v>
      </c>
      <c r="E15" s="68">
        <v>299000</v>
      </c>
      <c r="F15" s="68">
        <v>0</v>
      </c>
      <c r="G15" s="68"/>
      <c r="H15" s="68">
        <f t="shared" si="0"/>
        <v>299000</v>
      </c>
    </row>
    <row r="16" spans="1:20" x14ac:dyDescent="0.35">
      <c r="A16" s="141"/>
      <c r="B16" s="141" t="s">
        <v>45</v>
      </c>
      <c r="C16" s="141" t="s">
        <v>262</v>
      </c>
      <c r="D16" s="67">
        <v>0</v>
      </c>
      <c r="E16" s="68">
        <v>0</v>
      </c>
      <c r="F16" s="68">
        <v>0</v>
      </c>
      <c r="G16" s="68">
        <v>0</v>
      </c>
      <c r="H16" s="68">
        <f t="shared" si="0"/>
        <v>0</v>
      </c>
    </row>
    <row r="17" spans="1:8" x14ac:dyDescent="0.35">
      <c r="A17" s="141" t="s">
        <v>230</v>
      </c>
      <c r="B17" s="10" t="s">
        <v>49</v>
      </c>
      <c r="C17" s="141" t="s">
        <v>210</v>
      </c>
      <c r="D17" s="68">
        <v>0</v>
      </c>
      <c r="E17" s="68">
        <v>0</v>
      </c>
      <c r="F17" s="68">
        <v>0</v>
      </c>
      <c r="G17" s="68">
        <v>0</v>
      </c>
      <c r="H17" s="68">
        <f t="shared" si="0"/>
        <v>0</v>
      </c>
    </row>
    <row r="18" spans="1:8" x14ac:dyDescent="0.35">
      <c r="A18" s="141" t="s">
        <v>231</v>
      </c>
      <c r="B18" s="10" t="s">
        <v>29</v>
      </c>
      <c r="C18" s="141" t="s">
        <v>210</v>
      </c>
      <c r="D18" s="68">
        <v>25000</v>
      </c>
      <c r="E18" s="68">
        <v>25000</v>
      </c>
      <c r="F18" s="68">
        <v>0</v>
      </c>
      <c r="G18" s="68">
        <v>0</v>
      </c>
      <c r="H18" s="68">
        <f t="shared" si="0"/>
        <v>25000</v>
      </c>
    </row>
    <row r="19" spans="1:8" x14ac:dyDescent="0.35">
      <c r="A19" s="141" t="s">
        <v>23</v>
      </c>
      <c r="B19" s="141" t="s">
        <v>23</v>
      </c>
      <c r="C19" s="141" t="s">
        <v>210</v>
      </c>
      <c r="D19" s="64">
        <v>0</v>
      </c>
      <c r="E19" s="64">
        <v>0</v>
      </c>
      <c r="F19" s="64">
        <v>0</v>
      </c>
      <c r="G19" s="64">
        <v>0</v>
      </c>
      <c r="H19" s="68">
        <f t="shared" si="0"/>
        <v>0</v>
      </c>
    </row>
    <row r="20" spans="1:8" x14ac:dyDescent="0.35">
      <c r="A20" s="10"/>
      <c r="B20" s="141" t="s">
        <v>23</v>
      </c>
      <c r="C20" s="141" t="s">
        <v>262</v>
      </c>
      <c r="D20" s="67">
        <v>0</v>
      </c>
      <c r="E20" s="67">
        <v>0</v>
      </c>
      <c r="F20" s="68">
        <v>0</v>
      </c>
      <c r="G20" s="68">
        <v>0</v>
      </c>
      <c r="H20" s="68">
        <f t="shared" si="0"/>
        <v>0</v>
      </c>
    </row>
    <row r="21" spans="1:8" x14ac:dyDescent="0.35">
      <c r="A21" s="142"/>
      <c r="B21" s="141"/>
      <c r="C21" s="141"/>
      <c r="D21" s="67"/>
      <c r="E21" s="67"/>
      <c r="F21" s="68"/>
      <c r="G21" s="68"/>
      <c r="H21" s="68"/>
    </row>
    <row r="22" spans="1:8" x14ac:dyDescent="0.35">
      <c r="A22" s="142"/>
      <c r="B22" s="141"/>
      <c r="C22" s="141"/>
      <c r="D22" s="67"/>
      <c r="E22" s="67"/>
      <c r="F22" s="68"/>
      <c r="G22" s="68"/>
      <c r="H22" s="68"/>
    </row>
    <row r="23" spans="1:8" x14ac:dyDescent="0.35">
      <c r="A23" s="143"/>
      <c r="B23" s="146"/>
      <c r="C23" s="146"/>
      <c r="D23" s="144"/>
      <c r="E23" s="144"/>
      <c r="F23" s="147"/>
      <c r="G23" s="147"/>
      <c r="H23" s="147"/>
    </row>
    <row r="24" spans="1:8" ht="21.75" thickBot="1" x14ac:dyDescent="0.4">
      <c r="A24" s="118"/>
      <c r="B24" s="117" t="s">
        <v>9</v>
      </c>
      <c r="C24" s="117"/>
      <c r="D24" s="69">
        <f>SUM(D7:D23)</f>
        <v>17178600</v>
      </c>
      <c r="E24" s="70">
        <f>SUM(E7:E23)</f>
        <v>11112742.940000001</v>
      </c>
      <c r="F24" s="69">
        <f>SUM(F7:F23)</f>
        <v>76205.2</v>
      </c>
      <c r="G24" s="69">
        <f>SUM(G7:G23)</f>
        <v>2655883.64</v>
      </c>
      <c r="H24" s="71">
        <f>SUM(H7:H23)</f>
        <v>13844831.779999999</v>
      </c>
    </row>
    <row r="25" spans="1:8" ht="21.75" thickTop="1" x14ac:dyDescent="0.35">
      <c r="A25" s="72"/>
      <c r="B25" s="35"/>
      <c r="C25" s="35"/>
      <c r="D25" s="73"/>
      <c r="E25" s="73"/>
      <c r="F25" s="73"/>
      <c r="G25" s="73"/>
      <c r="H25" s="74"/>
    </row>
    <row r="26" spans="1:8" x14ac:dyDescent="0.35">
      <c r="A26" s="72"/>
      <c r="B26" s="35"/>
      <c r="C26" s="35"/>
      <c r="D26" s="73"/>
      <c r="E26" s="73"/>
      <c r="F26" s="73"/>
      <c r="G26" s="73"/>
      <c r="H26" s="74"/>
    </row>
    <row r="27" spans="1:8" x14ac:dyDescent="0.35">
      <c r="A27" s="72"/>
      <c r="B27" s="35"/>
      <c r="C27" s="35"/>
      <c r="D27" s="73"/>
      <c r="E27" s="73"/>
      <c r="F27" s="73"/>
      <c r="G27" s="73"/>
      <c r="H27" s="74"/>
    </row>
    <row r="28" spans="1:8" x14ac:dyDescent="0.35">
      <c r="A28" s="72"/>
      <c r="B28" s="35"/>
      <c r="C28" s="35"/>
      <c r="D28" s="73"/>
      <c r="E28" s="73"/>
      <c r="F28" s="73"/>
      <c r="G28" s="73"/>
      <c r="H28" s="74"/>
    </row>
    <row r="29" spans="1:8" x14ac:dyDescent="0.35">
      <c r="A29" s="72"/>
      <c r="B29" s="35"/>
      <c r="C29" s="35"/>
      <c r="D29" s="73"/>
      <c r="E29" s="73"/>
      <c r="F29" s="73"/>
      <c r="G29" s="73"/>
      <c r="H29" s="74"/>
    </row>
    <row r="30" spans="1:8" x14ac:dyDescent="0.35">
      <c r="A30" s="72"/>
      <c r="B30" s="35"/>
      <c r="C30" s="35"/>
      <c r="D30" s="73"/>
      <c r="E30" s="73"/>
      <c r="F30" s="73"/>
      <c r="G30" s="73"/>
      <c r="H30" s="74"/>
    </row>
    <row r="31" spans="1:8" x14ac:dyDescent="0.35">
      <c r="A31" s="72"/>
      <c r="B31" s="35"/>
      <c r="C31" s="35"/>
      <c r="D31" s="73"/>
      <c r="E31" s="73"/>
      <c r="F31" s="73"/>
      <c r="G31" s="73"/>
      <c r="H31" s="74"/>
    </row>
    <row r="32" spans="1:8" x14ac:dyDescent="0.35">
      <c r="A32" s="72"/>
      <c r="B32" s="35"/>
      <c r="C32" s="35"/>
      <c r="D32" s="73"/>
      <c r="E32" s="73"/>
      <c r="F32" s="73"/>
      <c r="G32" s="73"/>
      <c r="H32" s="74"/>
    </row>
    <row r="33" spans="1:8" x14ac:dyDescent="0.35">
      <c r="A33" s="72"/>
      <c r="B33" s="35"/>
      <c r="C33" s="35"/>
      <c r="D33" s="73"/>
      <c r="E33" s="73"/>
      <c r="F33" s="73"/>
      <c r="G33" s="73"/>
      <c r="H33" s="74"/>
    </row>
    <row r="34" spans="1:8" x14ac:dyDescent="0.35">
      <c r="A34" s="72"/>
      <c r="B34" s="35"/>
      <c r="C34" s="35"/>
      <c r="D34" s="73"/>
      <c r="E34" s="73"/>
      <c r="F34" s="73"/>
      <c r="G34" s="73"/>
      <c r="H34" s="74"/>
    </row>
    <row r="35" spans="1:8" x14ac:dyDescent="0.35">
      <c r="A35" s="72"/>
      <c r="B35" s="35"/>
      <c r="C35" s="35"/>
      <c r="D35" s="73"/>
      <c r="E35" s="73"/>
      <c r="F35" s="73"/>
      <c r="G35" s="73"/>
      <c r="H35" s="74"/>
    </row>
    <row r="36" spans="1:8" x14ac:dyDescent="0.35">
      <c r="A36" s="72"/>
      <c r="B36" s="35"/>
      <c r="C36" s="35"/>
      <c r="D36" s="73"/>
      <c r="E36" s="73"/>
      <c r="F36" s="73"/>
      <c r="G36" s="73"/>
      <c r="H36" s="74"/>
    </row>
    <row r="37" spans="1:8" x14ac:dyDescent="0.35">
      <c r="A37" s="72"/>
      <c r="B37" s="35"/>
      <c r="C37" s="35"/>
      <c r="D37" s="73"/>
      <c r="E37" s="73"/>
      <c r="F37" s="73"/>
      <c r="G37" s="73"/>
      <c r="H37" s="74"/>
    </row>
    <row r="38" spans="1:8" x14ac:dyDescent="0.35">
      <c r="A38" s="72"/>
      <c r="B38" s="35"/>
      <c r="C38" s="35"/>
      <c r="D38" s="73"/>
      <c r="E38" s="73"/>
      <c r="F38" s="73"/>
      <c r="G38" s="73"/>
      <c r="H38" s="74"/>
    </row>
    <row r="39" spans="1:8" x14ac:dyDescent="0.35">
      <c r="A39" s="72"/>
      <c r="B39" s="35"/>
      <c r="C39" s="35"/>
      <c r="D39" s="73"/>
      <c r="E39" s="73"/>
      <c r="F39" s="73"/>
      <c r="G39" s="73"/>
      <c r="H39" s="74"/>
    </row>
    <row r="40" spans="1:8" x14ac:dyDescent="0.35">
      <c r="A40" s="72"/>
      <c r="B40" s="35"/>
      <c r="C40" s="35"/>
      <c r="D40" s="73"/>
      <c r="E40" s="73"/>
      <c r="F40" s="73"/>
      <c r="G40" s="73"/>
      <c r="H40" s="74"/>
    </row>
    <row r="41" spans="1:8" x14ac:dyDescent="0.35">
      <c r="A41" s="72"/>
      <c r="B41" s="35"/>
      <c r="C41" s="35"/>
      <c r="D41" s="73"/>
      <c r="E41" s="73"/>
      <c r="F41" s="73"/>
      <c r="G41" s="73"/>
      <c r="H41" s="74"/>
    </row>
    <row r="42" spans="1:8" x14ac:dyDescent="0.35">
      <c r="A42" s="72"/>
      <c r="B42" s="35"/>
      <c r="C42" s="35"/>
      <c r="D42" s="73"/>
      <c r="E42" s="73"/>
      <c r="F42" s="73"/>
      <c r="G42" s="73"/>
      <c r="H42" s="74"/>
    </row>
    <row r="43" spans="1:8" x14ac:dyDescent="0.35">
      <c r="A43" s="72"/>
      <c r="B43" s="35"/>
      <c r="C43" s="35"/>
      <c r="D43" s="73"/>
      <c r="E43" s="73"/>
      <c r="F43" s="73"/>
      <c r="G43" s="73"/>
      <c r="H43" s="74"/>
    </row>
    <row r="44" spans="1:8" x14ac:dyDescent="0.35">
      <c r="A44" s="72"/>
      <c r="B44" s="35"/>
      <c r="C44" s="35"/>
      <c r="D44" s="73"/>
      <c r="E44" s="73"/>
      <c r="F44" s="73"/>
      <c r="G44" s="73"/>
      <c r="H44" s="74"/>
    </row>
    <row r="45" spans="1:8" x14ac:dyDescent="0.35">
      <c r="A45" s="72"/>
      <c r="B45" s="35"/>
      <c r="C45" s="35"/>
      <c r="D45" s="73"/>
      <c r="E45" s="73"/>
      <c r="F45" s="73"/>
      <c r="G45" s="73"/>
      <c r="H45" s="74"/>
    </row>
    <row r="46" spans="1:8" x14ac:dyDescent="0.35">
      <c r="A46" s="72"/>
      <c r="B46" s="35"/>
      <c r="C46" s="35"/>
      <c r="D46" s="73"/>
      <c r="E46" s="73"/>
      <c r="F46" s="73"/>
      <c r="G46" s="73"/>
      <c r="H46" s="74"/>
    </row>
    <row r="47" spans="1:8" x14ac:dyDescent="0.35">
      <c r="A47" s="72"/>
      <c r="B47" s="35"/>
      <c r="C47" s="35"/>
      <c r="D47" s="73"/>
      <c r="E47" s="73"/>
      <c r="F47" s="73"/>
      <c r="G47" s="73"/>
      <c r="H47" s="74"/>
    </row>
  </sheetData>
  <mergeCells count="11">
    <mergeCell ref="B4:B5"/>
    <mergeCell ref="C4:C5"/>
    <mergeCell ref="D4:D5"/>
    <mergeCell ref="E4:E5"/>
    <mergeCell ref="A1:H1"/>
    <mergeCell ref="A2:H2"/>
    <mergeCell ref="A3:H3"/>
    <mergeCell ref="F4:F5"/>
    <mergeCell ref="G4:G5"/>
    <mergeCell ref="H4:H5"/>
    <mergeCell ref="A4:A5"/>
  </mergeCells>
  <phoneticPr fontId="8" type="noConversion"/>
  <printOptions horizontalCentered="1"/>
  <pageMargins left="7.874015748031496E-2" right="7.874015748031496E-2" top="0.59055118110236227" bottom="0.47244094488188981" header="0.51181102362204722" footer="0.51181102362204722"/>
  <pageSetup paperSize="9" scale="85" orientation="landscape" horizontalDpi="180" verticalDpi="18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14">
    <tabColor rgb="FF92D050"/>
  </sheetPr>
  <dimension ref="A1:T47"/>
  <sheetViews>
    <sheetView topLeftCell="A7" zoomScale="90" zoomScaleNormal="90" workbookViewId="0">
      <selection activeCell="G11" sqref="G11"/>
    </sheetView>
  </sheetViews>
  <sheetFormatPr defaultColWidth="13" defaultRowHeight="21" x14ac:dyDescent="0.35"/>
  <cols>
    <col min="1" max="1" width="16.28515625" style="16" customWidth="1"/>
    <col min="2" max="2" width="20.5703125" style="16" bestFit="1" customWidth="1"/>
    <col min="3" max="3" width="31.140625" style="16" customWidth="1"/>
    <col min="4" max="6" width="21.7109375" style="16" customWidth="1"/>
    <col min="7" max="7" width="23.7109375" style="16" customWidth="1"/>
    <col min="8" max="8" width="21.7109375" style="16" customWidth="1"/>
    <col min="9" max="9" width="15.7109375" style="16" customWidth="1"/>
    <col min="10" max="10" width="13" style="16" customWidth="1"/>
    <col min="11" max="11" width="13.28515625" style="16" customWidth="1"/>
    <col min="12" max="12" width="12" style="16" customWidth="1"/>
    <col min="13" max="14" width="14.28515625" style="16" customWidth="1"/>
    <col min="15" max="15" width="15.85546875" style="16" customWidth="1"/>
    <col min="16" max="16" width="13" style="16" customWidth="1"/>
    <col min="17" max="17" width="15.28515625" style="16" customWidth="1"/>
    <col min="18" max="18" width="13.7109375" style="16" customWidth="1"/>
    <col min="19" max="19" width="12.42578125" style="16" customWidth="1"/>
    <col min="20" max="20" width="11.85546875" style="16" customWidth="1"/>
    <col min="21" max="21" width="14.28515625" style="16" customWidth="1"/>
    <col min="22" max="16384" width="13" style="16"/>
  </cols>
  <sheetData>
    <row r="1" spans="1:20" x14ac:dyDescent="0.35">
      <c r="A1" s="393" t="s">
        <v>30</v>
      </c>
      <c r="B1" s="393"/>
      <c r="C1" s="393"/>
      <c r="D1" s="393"/>
      <c r="E1" s="393"/>
      <c r="F1" s="393"/>
      <c r="G1" s="393"/>
      <c r="H1" s="393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0" x14ac:dyDescent="0.35">
      <c r="A2" s="393" t="s">
        <v>234</v>
      </c>
      <c r="B2" s="393"/>
      <c r="C2" s="393"/>
      <c r="D2" s="393"/>
      <c r="E2" s="393"/>
      <c r="F2" s="393"/>
      <c r="G2" s="393"/>
      <c r="H2" s="393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0" x14ac:dyDescent="0.35">
      <c r="A3" s="394" t="str">
        <f>งานบริหาร!A3</f>
        <v>ตั้งแต่วันที่ 1 ตุลาคม 2559 ถึงวันที่ 30 กันยายน 2560</v>
      </c>
      <c r="B3" s="394"/>
      <c r="C3" s="394"/>
      <c r="D3" s="394"/>
      <c r="E3" s="394"/>
      <c r="F3" s="394"/>
      <c r="G3" s="394"/>
      <c r="H3" s="394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</row>
    <row r="4" spans="1:20" x14ac:dyDescent="0.35">
      <c r="A4" s="435" t="s">
        <v>226</v>
      </c>
      <c r="B4" s="436" t="s">
        <v>208</v>
      </c>
      <c r="C4" s="435" t="s">
        <v>205</v>
      </c>
      <c r="D4" s="435" t="s">
        <v>22</v>
      </c>
      <c r="E4" s="435" t="s">
        <v>237</v>
      </c>
      <c r="F4" s="435" t="s">
        <v>48</v>
      </c>
      <c r="G4" s="435" t="s">
        <v>235</v>
      </c>
      <c r="H4" s="435" t="s">
        <v>9</v>
      </c>
    </row>
    <row r="5" spans="1:20" x14ac:dyDescent="0.35">
      <c r="A5" s="438"/>
      <c r="B5" s="437"/>
      <c r="C5" s="438"/>
      <c r="D5" s="438"/>
      <c r="E5" s="438"/>
      <c r="F5" s="438"/>
      <c r="G5" s="438"/>
      <c r="H5" s="438"/>
    </row>
    <row r="6" spans="1:20" x14ac:dyDescent="0.35">
      <c r="A6" s="104"/>
      <c r="B6" s="104"/>
      <c r="C6" s="104"/>
      <c r="D6" s="104"/>
      <c r="E6" s="104"/>
      <c r="F6" s="104"/>
      <c r="G6" s="104"/>
      <c r="H6" s="104"/>
    </row>
    <row r="7" spans="1:20" x14ac:dyDescent="0.35">
      <c r="A7" s="141" t="s">
        <v>227</v>
      </c>
      <c r="B7" s="141" t="s">
        <v>127</v>
      </c>
      <c r="C7" s="141" t="s">
        <v>210</v>
      </c>
      <c r="D7" s="67">
        <v>0</v>
      </c>
      <c r="E7" s="68">
        <v>0</v>
      </c>
      <c r="F7" s="68">
        <v>0</v>
      </c>
      <c r="G7" s="68">
        <v>0</v>
      </c>
      <c r="H7" s="68">
        <f>SUM(E7:G7)</f>
        <v>0</v>
      </c>
      <c r="I7" s="62"/>
    </row>
    <row r="8" spans="1:20" x14ac:dyDescent="0.35">
      <c r="A8" s="141"/>
      <c r="B8" s="141" t="s">
        <v>128</v>
      </c>
      <c r="C8" s="141" t="s">
        <v>210</v>
      </c>
      <c r="D8" s="67">
        <f>1485000-90000</f>
        <v>1395000</v>
      </c>
      <c r="E8" s="68">
        <v>1279728</v>
      </c>
      <c r="F8" s="68">
        <v>0</v>
      </c>
      <c r="G8" s="68">
        <v>0</v>
      </c>
      <c r="H8" s="68">
        <f t="shared" ref="H8:H20" si="0">SUM(E8:G8)</f>
        <v>1279728</v>
      </c>
    </row>
    <row r="9" spans="1:20" x14ac:dyDescent="0.35">
      <c r="A9" s="141" t="s">
        <v>228</v>
      </c>
      <c r="B9" s="10" t="s">
        <v>25</v>
      </c>
      <c r="C9" s="141" t="s">
        <v>210</v>
      </c>
      <c r="D9" s="67">
        <f>100000-75000</f>
        <v>25000</v>
      </c>
      <c r="E9" s="67">
        <v>0</v>
      </c>
      <c r="F9" s="67">
        <v>0</v>
      </c>
      <c r="G9" s="67">
        <v>0</v>
      </c>
      <c r="H9" s="68">
        <f t="shared" si="0"/>
        <v>0</v>
      </c>
    </row>
    <row r="10" spans="1:20" x14ac:dyDescent="0.35">
      <c r="A10" s="141" t="s">
        <v>20</v>
      </c>
      <c r="B10" s="145" t="s">
        <v>26</v>
      </c>
      <c r="C10" s="141" t="s">
        <v>210</v>
      </c>
      <c r="D10" s="140">
        <f>170000+120000-15000+380000+115000-213000</f>
        <v>557000</v>
      </c>
      <c r="E10" s="140">
        <v>206075</v>
      </c>
      <c r="F10" s="140">
        <v>0</v>
      </c>
      <c r="G10" s="140">
        <v>69933.600000000006</v>
      </c>
      <c r="H10" s="68">
        <f t="shared" si="0"/>
        <v>276008.59999999998</v>
      </c>
    </row>
    <row r="11" spans="1:20" x14ac:dyDescent="0.35">
      <c r="A11" s="141"/>
      <c r="B11" s="145" t="s">
        <v>26</v>
      </c>
      <c r="C11" s="141" t="s">
        <v>262</v>
      </c>
      <c r="D11" s="140"/>
      <c r="E11" s="140"/>
      <c r="F11" s="140"/>
      <c r="G11" s="140"/>
      <c r="H11" s="68">
        <f t="shared" si="0"/>
        <v>0</v>
      </c>
    </row>
    <row r="12" spans="1:20" x14ac:dyDescent="0.35">
      <c r="A12" s="141"/>
      <c r="B12" s="141" t="s">
        <v>27</v>
      </c>
      <c r="C12" s="141" t="s">
        <v>210</v>
      </c>
      <c r="D12" s="140">
        <f>480000+100000</f>
        <v>580000</v>
      </c>
      <c r="E12" s="140">
        <v>363629</v>
      </c>
      <c r="F12" s="140">
        <v>0</v>
      </c>
      <c r="G12" s="140">
        <v>0</v>
      </c>
      <c r="H12" s="68">
        <f t="shared" si="0"/>
        <v>363629</v>
      </c>
      <c r="I12" s="62"/>
    </row>
    <row r="13" spans="1:20" x14ac:dyDescent="0.35">
      <c r="A13" s="141"/>
      <c r="B13" s="141" t="s">
        <v>28</v>
      </c>
      <c r="C13" s="141" t="s">
        <v>210</v>
      </c>
      <c r="D13" s="140">
        <v>0</v>
      </c>
      <c r="E13" s="140">
        <v>0</v>
      </c>
      <c r="F13" s="140">
        <v>0</v>
      </c>
      <c r="G13" s="140">
        <v>0</v>
      </c>
      <c r="H13" s="68">
        <f t="shared" si="0"/>
        <v>0</v>
      </c>
    </row>
    <row r="14" spans="1:20" x14ac:dyDescent="0.35">
      <c r="A14" s="141" t="s">
        <v>229</v>
      </c>
      <c r="B14" s="141" t="s">
        <v>316</v>
      </c>
      <c r="C14" s="141" t="s">
        <v>210</v>
      </c>
      <c r="D14" s="67">
        <f>190000-150000</f>
        <v>40000</v>
      </c>
      <c r="E14" s="67">
        <v>15000</v>
      </c>
      <c r="F14" s="67">
        <v>0</v>
      </c>
      <c r="G14" s="67">
        <v>0</v>
      </c>
      <c r="H14" s="68">
        <f t="shared" si="0"/>
        <v>15000</v>
      </c>
    </row>
    <row r="15" spans="1:20" x14ac:dyDescent="0.35">
      <c r="A15" s="141"/>
      <c r="B15" s="141" t="s">
        <v>45</v>
      </c>
      <c r="C15" s="141" t="s">
        <v>210</v>
      </c>
      <c r="D15" s="67">
        <v>50000</v>
      </c>
      <c r="E15" s="68">
        <v>49000</v>
      </c>
      <c r="F15" s="68">
        <v>0</v>
      </c>
      <c r="G15" s="68">
        <v>0</v>
      </c>
      <c r="H15" s="68">
        <f t="shared" si="0"/>
        <v>49000</v>
      </c>
    </row>
    <row r="16" spans="1:20" x14ac:dyDescent="0.35">
      <c r="A16" s="141"/>
      <c r="B16" s="141" t="s">
        <v>45</v>
      </c>
      <c r="C16" s="141" t="s">
        <v>262</v>
      </c>
      <c r="D16" s="67">
        <v>0</v>
      </c>
      <c r="E16" s="68">
        <v>0</v>
      </c>
      <c r="F16" s="68">
        <v>0</v>
      </c>
      <c r="G16" s="68">
        <v>0</v>
      </c>
      <c r="H16" s="68">
        <f t="shared" si="0"/>
        <v>0</v>
      </c>
    </row>
    <row r="17" spans="1:8" x14ac:dyDescent="0.35">
      <c r="A17" s="141" t="s">
        <v>230</v>
      </c>
      <c r="B17" s="10" t="s">
        <v>49</v>
      </c>
      <c r="C17" s="141" t="s">
        <v>210</v>
      </c>
      <c r="D17" s="68">
        <v>0</v>
      </c>
      <c r="E17" s="68">
        <v>0</v>
      </c>
      <c r="F17" s="68">
        <v>0</v>
      </c>
      <c r="G17" s="68">
        <v>0</v>
      </c>
      <c r="H17" s="68">
        <f t="shared" si="0"/>
        <v>0</v>
      </c>
    </row>
    <row r="18" spans="1:8" x14ac:dyDescent="0.35">
      <c r="A18" s="141" t="s">
        <v>231</v>
      </c>
      <c r="B18" s="10" t="s">
        <v>29</v>
      </c>
      <c r="C18" s="141" t="s">
        <v>210</v>
      </c>
      <c r="D18" s="68">
        <v>0</v>
      </c>
      <c r="E18" s="68">
        <v>0</v>
      </c>
      <c r="F18" s="68">
        <v>0</v>
      </c>
      <c r="G18" s="68">
        <v>0</v>
      </c>
      <c r="H18" s="68">
        <f t="shared" si="0"/>
        <v>0</v>
      </c>
    </row>
    <row r="19" spans="1:8" x14ac:dyDescent="0.35">
      <c r="A19" s="141" t="s">
        <v>23</v>
      </c>
      <c r="B19" s="141" t="s">
        <v>23</v>
      </c>
      <c r="C19" s="141" t="s">
        <v>210</v>
      </c>
      <c r="D19" s="64">
        <v>0</v>
      </c>
      <c r="E19" s="64">
        <v>0</v>
      </c>
      <c r="F19" s="64">
        <v>0</v>
      </c>
      <c r="G19" s="64">
        <v>0</v>
      </c>
      <c r="H19" s="68">
        <f t="shared" si="0"/>
        <v>0</v>
      </c>
    </row>
    <row r="20" spans="1:8" x14ac:dyDescent="0.35">
      <c r="A20" s="10"/>
      <c r="B20" s="141" t="s">
        <v>23</v>
      </c>
      <c r="C20" s="141" t="s">
        <v>262</v>
      </c>
      <c r="D20" s="67">
        <v>0</v>
      </c>
      <c r="E20" s="67">
        <v>0</v>
      </c>
      <c r="F20" s="68">
        <v>0</v>
      </c>
      <c r="G20" s="68">
        <v>0</v>
      </c>
      <c r="H20" s="68">
        <f t="shared" si="0"/>
        <v>0</v>
      </c>
    </row>
    <row r="21" spans="1:8" x14ac:dyDescent="0.35">
      <c r="A21" s="142"/>
      <c r="B21" s="141"/>
      <c r="C21" s="141"/>
      <c r="D21" s="67"/>
      <c r="E21" s="67"/>
      <c r="F21" s="68"/>
      <c r="G21" s="68"/>
      <c r="H21" s="68"/>
    </row>
    <row r="22" spans="1:8" x14ac:dyDescent="0.35">
      <c r="A22" s="142"/>
      <c r="B22" s="141"/>
      <c r="C22" s="141"/>
      <c r="D22" s="67"/>
      <c r="E22" s="67"/>
      <c r="F22" s="68"/>
      <c r="G22" s="68"/>
      <c r="H22" s="68"/>
    </row>
    <row r="23" spans="1:8" x14ac:dyDescent="0.35">
      <c r="A23" s="143"/>
      <c r="B23" s="146"/>
      <c r="C23" s="146"/>
      <c r="D23" s="144"/>
      <c r="E23" s="144"/>
      <c r="F23" s="147"/>
      <c r="G23" s="147"/>
      <c r="H23" s="147"/>
    </row>
    <row r="24" spans="1:8" ht="21.75" thickBot="1" x14ac:dyDescent="0.4">
      <c r="A24" s="118"/>
      <c r="B24" s="117" t="s">
        <v>9</v>
      </c>
      <c r="C24" s="117"/>
      <c r="D24" s="69">
        <f>SUM(D7:D23)</f>
        <v>2647000</v>
      </c>
      <c r="E24" s="70">
        <f>SUM(E7:E23)</f>
        <v>1913432</v>
      </c>
      <c r="F24" s="69">
        <f>SUM(F7:F23)</f>
        <v>0</v>
      </c>
      <c r="G24" s="69">
        <f>SUM(G7:G23)</f>
        <v>69933.600000000006</v>
      </c>
      <c r="H24" s="71">
        <f>SUM(H7:H23)</f>
        <v>1983365.6</v>
      </c>
    </row>
    <row r="25" spans="1:8" ht="21.75" thickTop="1" x14ac:dyDescent="0.35">
      <c r="A25" s="72"/>
      <c r="B25" s="35"/>
      <c r="C25" s="35"/>
      <c r="D25" s="73"/>
      <c r="E25" s="73"/>
      <c r="F25" s="73"/>
      <c r="G25" s="73"/>
      <c r="H25" s="74"/>
    </row>
    <row r="26" spans="1:8" x14ac:dyDescent="0.35">
      <c r="A26" s="72"/>
      <c r="B26" s="35"/>
      <c r="C26" s="35"/>
      <c r="D26" s="73"/>
      <c r="E26" s="73"/>
      <c r="F26" s="73"/>
      <c r="G26" s="73"/>
      <c r="H26" s="74"/>
    </row>
    <row r="27" spans="1:8" x14ac:dyDescent="0.35">
      <c r="A27" s="72"/>
      <c r="B27" s="35"/>
      <c r="C27" s="35"/>
      <c r="D27" s="73"/>
      <c r="E27" s="73"/>
      <c r="F27" s="73"/>
      <c r="G27" s="73"/>
      <c r="H27" s="74"/>
    </row>
    <row r="28" spans="1:8" x14ac:dyDescent="0.35">
      <c r="A28" s="72"/>
      <c r="B28" s="35"/>
      <c r="C28" s="35"/>
      <c r="D28" s="73"/>
      <c r="E28" s="73"/>
      <c r="F28" s="73"/>
      <c r="G28" s="73"/>
      <c r="H28" s="74"/>
    </row>
    <row r="29" spans="1:8" x14ac:dyDescent="0.35">
      <c r="A29" s="72"/>
      <c r="B29" s="35"/>
      <c r="C29" s="35"/>
      <c r="D29" s="73"/>
      <c r="E29" s="73"/>
      <c r="F29" s="73"/>
      <c r="G29" s="73"/>
      <c r="H29" s="74"/>
    </row>
    <row r="30" spans="1:8" x14ac:dyDescent="0.35">
      <c r="A30" s="72"/>
      <c r="B30" s="35"/>
      <c r="C30" s="35"/>
      <c r="D30" s="73"/>
      <c r="E30" s="73"/>
      <c r="F30" s="73"/>
      <c r="G30" s="73"/>
      <c r="H30" s="74"/>
    </row>
    <row r="31" spans="1:8" x14ac:dyDescent="0.35">
      <c r="A31" s="72"/>
      <c r="B31" s="35"/>
      <c r="C31" s="35"/>
      <c r="D31" s="73"/>
      <c r="E31" s="73"/>
      <c r="F31" s="73"/>
      <c r="G31" s="73"/>
      <c r="H31" s="74"/>
    </row>
    <row r="32" spans="1:8" x14ac:dyDescent="0.35">
      <c r="A32" s="72"/>
      <c r="B32" s="35"/>
      <c r="C32" s="35"/>
      <c r="D32" s="73"/>
      <c r="E32" s="73"/>
      <c r="F32" s="73"/>
      <c r="G32" s="73"/>
      <c r="H32" s="74"/>
    </row>
    <row r="33" spans="1:8" x14ac:dyDescent="0.35">
      <c r="A33" s="72"/>
      <c r="B33" s="35"/>
      <c r="C33" s="35"/>
      <c r="D33" s="73"/>
      <c r="E33" s="73"/>
      <c r="F33" s="73"/>
      <c r="G33" s="73"/>
      <c r="H33" s="74"/>
    </row>
    <row r="34" spans="1:8" x14ac:dyDescent="0.35">
      <c r="A34" s="72"/>
      <c r="B34" s="35"/>
      <c r="C34" s="35"/>
      <c r="D34" s="73"/>
      <c r="E34" s="73"/>
      <c r="F34" s="73"/>
      <c r="G34" s="73"/>
      <c r="H34" s="74"/>
    </row>
    <row r="35" spans="1:8" x14ac:dyDescent="0.35">
      <c r="A35" s="72"/>
      <c r="B35" s="35"/>
      <c r="C35" s="35"/>
      <c r="D35" s="73"/>
      <c r="E35" s="73"/>
      <c r="F35" s="73"/>
      <c r="G35" s="73"/>
      <c r="H35" s="74"/>
    </row>
    <row r="36" spans="1:8" x14ac:dyDescent="0.35">
      <c r="A36" s="72"/>
      <c r="B36" s="35"/>
      <c r="C36" s="35"/>
      <c r="D36" s="73"/>
      <c r="E36" s="73"/>
      <c r="F36" s="73"/>
      <c r="G36" s="73"/>
      <c r="H36" s="74"/>
    </row>
    <row r="37" spans="1:8" x14ac:dyDescent="0.35">
      <c r="A37" s="72"/>
      <c r="B37" s="35"/>
      <c r="C37" s="35"/>
      <c r="D37" s="73"/>
      <c r="E37" s="73"/>
      <c r="F37" s="73"/>
      <c r="G37" s="73"/>
      <c r="H37" s="74"/>
    </row>
    <row r="38" spans="1:8" x14ac:dyDescent="0.35">
      <c r="A38" s="72"/>
      <c r="B38" s="35"/>
      <c r="C38" s="35"/>
      <c r="D38" s="73"/>
      <c r="E38" s="73"/>
      <c r="F38" s="73"/>
      <c r="G38" s="73"/>
      <c r="H38" s="74"/>
    </row>
    <row r="39" spans="1:8" x14ac:dyDescent="0.35">
      <c r="A39" s="72"/>
      <c r="B39" s="35"/>
      <c r="C39" s="35"/>
      <c r="D39" s="73"/>
      <c r="E39" s="73"/>
      <c r="F39" s="73"/>
      <c r="G39" s="73"/>
      <c r="H39" s="74"/>
    </row>
    <row r="40" spans="1:8" x14ac:dyDescent="0.35">
      <c r="A40" s="72"/>
      <c r="B40" s="35"/>
      <c r="C40" s="35"/>
      <c r="D40" s="73"/>
      <c r="E40" s="73"/>
      <c r="F40" s="73"/>
      <c r="G40" s="73"/>
      <c r="H40" s="74"/>
    </row>
    <row r="41" spans="1:8" x14ac:dyDescent="0.35">
      <c r="A41" s="72"/>
      <c r="B41" s="35"/>
      <c r="C41" s="35"/>
      <c r="D41" s="73"/>
      <c r="E41" s="73"/>
      <c r="F41" s="73"/>
      <c r="G41" s="73"/>
      <c r="H41" s="74"/>
    </row>
    <row r="42" spans="1:8" x14ac:dyDescent="0.35">
      <c r="A42" s="72"/>
      <c r="B42" s="35"/>
      <c r="C42" s="35"/>
      <c r="D42" s="73"/>
      <c r="E42" s="73"/>
      <c r="F42" s="73"/>
      <c r="G42" s="73"/>
      <c r="H42" s="74"/>
    </row>
    <row r="43" spans="1:8" x14ac:dyDescent="0.35">
      <c r="A43" s="72"/>
      <c r="B43" s="35"/>
      <c r="C43" s="35"/>
      <c r="D43" s="73"/>
      <c r="E43" s="73"/>
      <c r="F43" s="73"/>
      <c r="G43" s="73"/>
      <c r="H43" s="74"/>
    </row>
    <row r="44" spans="1:8" x14ac:dyDescent="0.35">
      <c r="A44" s="72"/>
      <c r="B44" s="35"/>
      <c r="C44" s="35"/>
      <c r="D44" s="73"/>
      <c r="E44" s="73"/>
      <c r="F44" s="73"/>
      <c r="G44" s="73"/>
      <c r="H44" s="74"/>
    </row>
    <row r="45" spans="1:8" x14ac:dyDescent="0.35">
      <c r="A45" s="72"/>
      <c r="B45" s="35"/>
      <c r="C45" s="35"/>
      <c r="D45" s="73"/>
      <c r="E45" s="73"/>
      <c r="F45" s="73"/>
      <c r="G45" s="73"/>
      <c r="H45" s="74"/>
    </row>
    <row r="46" spans="1:8" x14ac:dyDescent="0.35">
      <c r="A46" s="72"/>
      <c r="B46" s="35"/>
      <c r="C46" s="35"/>
      <c r="D46" s="73"/>
      <c r="E46" s="73"/>
      <c r="F46" s="73"/>
      <c r="G46" s="73"/>
      <c r="H46" s="74"/>
    </row>
    <row r="47" spans="1:8" x14ac:dyDescent="0.35">
      <c r="A47" s="72"/>
      <c r="B47" s="35"/>
      <c r="C47" s="35"/>
      <c r="D47" s="73"/>
      <c r="E47" s="73"/>
      <c r="F47" s="73"/>
      <c r="G47" s="73"/>
      <c r="H47" s="74"/>
    </row>
  </sheetData>
  <mergeCells count="11">
    <mergeCell ref="D4:D5"/>
    <mergeCell ref="E4:E5"/>
    <mergeCell ref="F4:F5"/>
    <mergeCell ref="G4:G5"/>
    <mergeCell ref="A1:H1"/>
    <mergeCell ref="A2:H2"/>
    <mergeCell ref="A3:H3"/>
    <mergeCell ref="H4:H5"/>
    <mergeCell ref="A4:A5"/>
    <mergeCell ref="B4:B5"/>
    <mergeCell ref="C4:C5"/>
  </mergeCells>
  <phoneticPr fontId="8" type="noConversion"/>
  <printOptions horizontalCentered="1"/>
  <pageMargins left="7.874015748031496E-2" right="7.874015748031496E-2" top="0.94488188976377963" bottom="0.62992125984251968" header="0.51181102362204722" footer="0.51181102362204722"/>
  <pageSetup paperSize="9" scale="80" orientation="landscape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K47"/>
  <sheetViews>
    <sheetView view="pageBreakPreview" topLeftCell="A31" zoomScale="85" zoomScaleNormal="75" workbookViewId="0">
      <selection activeCell="A22" sqref="A22"/>
    </sheetView>
  </sheetViews>
  <sheetFormatPr defaultColWidth="19.5703125" defaultRowHeight="21" x14ac:dyDescent="0.35"/>
  <cols>
    <col min="1" max="16384" width="19.5703125" style="16"/>
  </cols>
  <sheetData>
    <row r="1" spans="1:7" ht="23.25" x14ac:dyDescent="0.35">
      <c r="A1" s="392" t="s">
        <v>30</v>
      </c>
      <c r="B1" s="392"/>
      <c r="C1" s="392"/>
      <c r="D1" s="392"/>
      <c r="E1" s="392"/>
      <c r="F1" s="392"/>
    </row>
    <row r="2" spans="1:7" x14ac:dyDescent="0.35">
      <c r="A2" s="393" t="s">
        <v>163</v>
      </c>
      <c r="B2" s="393"/>
      <c r="C2" s="393"/>
      <c r="D2" s="393"/>
      <c r="E2" s="393"/>
      <c r="F2" s="393"/>
    </row>
    <row r="3" spans="1:7" x14ac:dyDescent="0.35">
      <c r="A3" s="394" t="s">
        <v>394</v>
      </c>
      <c r="B3" s="394"/>
      <c r="C3" s="394"/>
      <c r="D3" s="394"/>
      <c r="E3" s="394"/>
      <c r="F3" s="394"/>
    </row>
    <row r="4" spans="1:7" x14ac:dyDescent="0.35">
      <c r="A4" s="395" t="s">
        <v>21</v>
      </c>
      <c r="B4" s="396"/>
      <c r="C4" s="397"/>
      <c r="D4" s="60" t="s">
        <v>97</v>
      </c>
      <c r="E4" s="60" t="s">
        <v>98</v>
      </c>
      <c r="F4" s="60" t="s">
        <v>99</v>
      </c>
    </row>
    <row r="5" spans="1:7" x14ac:dyDescent="0.35">
      <c r="A5" s="170" t="s">
        <v>2</v>
      </c>
      <c r="B5" s="106"/>
      <c r="C5" s="106"/>
      <c r="D5" s="108">
        <v>111100</v>
      </c>
      <c r="E5" s="61">
        <v>18020</v>
      </c>
      <c r="F5" s="61">
        <v>0</v>
      </c>
    </row>
    <row r="6" spans="1:7" x14ac:dyDescent="0.35">
      <c r="A6" s="171" t="s">
        <v>101</v>
      </c>
      <c r="B6" s="66"/>
      <c r="C6" s="66"/>
      <c r="D6" s="100">
        <v>111201</v>
      </c>
      <c r="E6" s="61">
        <f>3387842.52+113125.34+266150.17</f>
        <v>3767118.03</v>
      </c>
      <c r="F6" s="61">
        <v>0</v>
      </c>
    </row>
    <row r="7" spans="1:7" x14ac:dyDescent="0.35">
      <c r="A7" s="171" t="s">
        <v>102</v>
      </c>
      <c r="B7" s="66"/>
      <c r="C7" s="66"/>
      <c r="D7" s="100">
        <v>111202</v>
      </c>
      <c r="E7" s="61">
        <f>5700372.16+4392138.5</f>
        <v>10092510.66</v>
      </c>
      <c r="F7" s="61">
        <v>0</v>
      </c>
    </row>
    <row r="8" spans="1:7" x14ac:dyDescent="0.35">
      <c r="A8" s="171" t="s">
        <v>100</v>
      </c>
      <c r="B8" s="66"/>
      <c r="C8" s="66"/>
      <c r="D8" s="100">
        <v>111203</v>
      </c>
      <c r="E8" s="61">
        <v>725129.93</v>
      </c>
      <c r="F8" s="61">
        <v>0</v>
      </c>
      <c r="G8" s="62"/>
    </row>
    <row r="9" spans="1:7" x14ac:dyDescent="0.35">
      <c r="A9" s="171" t="s">
        <v>105</v>
      </c>
      <c r="B9" s="66"/>
      <c r="C9" s="66"/>
      <c r="D9" s="46">
        <v>112002</v>
      </c>
      <c r="E9" s="61">
        <v>7428035.8099999996</v>
      </c>
      <c r="F9" s="61">
        <v>0</v>
      </c>
    </row>
    <row r="10" spans="1:7" x14ac:dyDescent="0.35">
      <c r="A10" s="171" t="s">
        <v>188</v>
      </c>
      <c r="B10" s="66"/>
      <c r="C10" s="66"/>
      <c r="D10" s="100">
        <v>113100</v>
      </c>
      <c r="E10" s="61">
        <v>24300</v>
      </c>
      <c r="F10" s="61">
        <v>0</v>
      </c>
    </row>
    <row r="11" spans="1:7" x14ac:dyDescent="0.35">
      <c r="A11" s="171" t="s">
        <v>395</v>
      </c>
      <c r="B11" s="66"/>
      <c r="C11" s="66"/>
      <c r="D11" s="100"/>
      <c r="E11" s="61">
        <v>1247447.19</v>
      </c>
      <c r="F11" s="61"/>
    </row>
    <row r="12" spans="1:7" x14ac:dyDescent="0.35">
      <c r="A12" s="171" t="s">
        <v>106</v>
      </c>
      <c r="B12" s="66"/>
      <c r="C12" s="66"/>
      <c r="D12" s="100">
        <v>113301</v>
      </c>
      <c r="E12" s="61">
        <v>42051.88</v>
      </c>
      <c r="F12" s="61">
        <v>0</v>
      </c>
    </row>
    <row r="13" spans="1:7" x14ac:dyDescent="0.35">
      <c r="A13" s="171" t="s">
        <v>103</v>
      </c>
      <c r="B13" s="66"/>
      <c r="C13" s="66"/>
      <c r="D13" s="100">
        <v>113302</v>
      </c>
      <c r="E13" s="61">
        <v>5556.12</v>
      </c>
      <c r="F13" s="61">
        <v>0</v>
      </c>
    </row>
    <row r="14" spans="1:7" x14ac:dyDescent="0.35">
      <c r="A14" s="171" t="s">
        <v>153</v>
      </c>
      <c r="B14" s="66"/>
      <c r="C14" s="66"/>
      <c r="D14" s="100">
        <v>113303</v>
      </c>
      <c r="E14" s="61">
        <v>5380</v>
      </c>
      <c r="F14" s="61"/>
    </row>
    <row r="15" spans="1:7" x14ac:dyDescent="0.35">
      <c r="A15" s="171" t="s">
        <v>191</v>
      </c>
      <c r="B15" s="66"/>
      <c r="C15" s="66"/>
      <c r="D15" s="100">
        <v>113400</v>
      </c>
      <c r="E15" s="61">
        <v>392333.75</v>
      </c>
      <c r="F15" s="61">
        <v>0</v>
      </c>
    </row>
    <row r="16" spans="1:7" x14ac:dyDescent="0.35">
      <c r="A16" s="171" t="s">
        <v>124</v>
      </c>
      <c r="B16" s="66"/>
      <c r="C16" s="66"/>
      <c r="D16" s="100">
        <v>113700</v>
      </c>
      <c r="E16" s="61">
        <v>0</v>
      </c>
      <c r="F16" s="61">
        <v>0</v>
      </c>
    </row>
    <row r="17" spans="1:11" x14ac:dyDescent="0.35">
      <c r="A17" s="171" t="s">
        <v>125</v>
      </c>
      <c r="B17" s="66"/>
      <c r="C17" s="66"/>
      <c r="D17" s="46">
        <v>121000</v>
      </c>
      <c r="E17" s="61">
        <v>18544058.370000001</v>
      </c>
      <c r="F17" s="61">
        <v>0</v>
      </c>
    </row>
    <row r="18" spans="1:11" x14ac:dyDescent="0.35">
      <c r="A18" s="171" t="s">
        <v>190</v>
      </c>
      <c r="B18" s="66"/>
      <c r="C18" s="66"/>
      <c r="D18" s="46">
        <v>190004</v>
      </c>
      <c r="E18" s="61"/>
      <c r="F18" s="61"/>
    </row>
    <row r="19" spans="1:11" x14ac:dyDescent="0.35">
      <c r="A19" s="171" t="s">
        <v>320</v>
      </c>
      <c r="B19" s="66"/>
      <c r="C19" s="66"/>
      <c r="D19" s="46">
        <v>210200</v>
      </c>
      <c r="E19" s="61"/>
      <c r="F19" s="61">
        <v>24300</v>
      </c>
    </row>
    <row r="20" spans="1:11" x14ac:dyDescent="0.35">
      <c r="A20" s="171" t="s">
        <v>312</v>
      </c>
      <c r="B20" s="66"/>
      <c r="C20" s="66"/>
      <c r="D20" s="46">
        <v>211000</v>
      </c>
      <c r="E20" s="61">
        <v>0</v>
      </c>
      <c r="F20" s="61">
        <v>672500</v>
      </c>
    </row>
    <row r="21" spans="1:11" x14ac:dyDescent="0.35">
      <c r="A21" s="171" t="s">
        <v>477</v>
      </c>
      <c r="B21" s="66"/>
      <c r="C21" s="66"/>
      <c r="D21" s="46">
        <v>215000</v>
      </c>
      <c r="E21" s="61">
        <v>0</v>
      </c>
      <c r="F21" s="61">
        <f>19813.59+36665.59+1256450+682583+58500+8+200000+14000+184600</f>
        <v>2452620.1799999997</v>
      </c>
    </row>
    <row r="22" spans="1:11" x14ac:dyDescent="0.35">
      <c r="A22" s="171" t="s">
        <v>126</v>
      </c>
      <c r="B22" s="66"/>
      <c r="C22" s="66"/>
      <c r="D22" s="46">
        <v>221202</v>
      </c>
      <c r="E22" s="61"/>
      <c r="F22" s="61">
        <v>8525236.2899999991</v>
      </c>
    </row>
    <row r="23" spans="1:11" x14ac:dyDescent="0.35">
      <c r="A23" s="171" t="s">
        <v>189</v>
      </c>
      <c r="B23" s="66"/>
      <c r="C23" s="66"/>
      <c r="D23" s="46">
        <v>290001</v>
      </c>
      <c r="E23" s="61"/>
      <c r="F23" s="61">
        <v>0</v>
      </c>
    </row>
    <row r="24" spans="1:11" x14ac:dyDescent="0.35">
      <c r="A24" s="171" t="s">
        <v>104</v>
      </c>
      <c r="B24" s="66"/>
      <c r="C24" s="66"/>
      <c r="D24" s="46">
        <v>310000</v>
      </c>
      <c r="E24" s="61">
        <v>0</v>
      </c>
      <c r="F24" s="61">
        <v>19838228.620000001</v>
      </c>
    </row>
    <row r="25" spans="1:11" x14ac:dyDescent="0.35">
      <c r="A25" s="171" t="s">
        <v>76</v>
      </c>
      <c r="B25" s="66"/>
      <c r="C25" s="66"/>
      <c r="D25" s="100">
        <v>320000</v>
      </c>
      <c r="E25" s="61">
        <v>0</v>
      </c>
      <c r="F25" s="61">
        <v>10779056.65</v>
      </c>
    </row>
    <row r="26" spans="1:11" x14ac:dyDescent="0.35">
      <c r="A26" s="98"/>
      <c r="B26" s="99"/>
      <c r="C26" s="99"/>
      <c r="D26" s="31"/>
      <c r="E26" s="90">
        <f>SUM(E5:E25)</f>
        <v>42291941.740000002</v>
      </c>
      <c r="F26" s="90">
        <f>SUM(F5:F25)</f>
        <v>42291941.740000002</v>
      </c>
      <c r="G26" s="62">
        <f>SUM(E26-F26)</f>
        <v>0</v>
      </c>
    </row>
    <row r="27" spans="1:11" x14ac:dyDescent="0.35">
      <c r="E27" s="63"/>
      <c r="F27" s="63"/>
    </row>
    <row r="28" spans="1:11" x14ac:dyDescent="0.35">
      <c r="E28" s="63"/>
      <c r="F28" s="63"/>
    </row>
    <row r="29" spans="1:11" x14ac:dyDescent="0.35">
      <c r="E29" s="63"/>
      <c r="F29" s="63"/>
    </row>
    <row r="30" spans="1:11" x14ac:dyDescent="0.35">
      <c r="A30" s="398" t="s">
        <v>130</v>
      </c>
      <c r="B30" s="398"/>
      <c r="C30" s="398" t="s">
        <v>131</v>
      </c>
      <c r="D30" s="398"/>
      <c r="E30" s="398" t="s">
        <v>130</v>
      </c>
      <c r="F30" s="398"/>
      <c r="H30" s="63"/>
    </row>
    <row r="31" spans="1:11" s="15" customFormat="1" x14ac:dyDescent="0.35">
      <c r="A31" s="393" t="s">
        <v>175</v>
      </c>
      <c r="B31" s="393"/>
      <c r="C31" s="393" t="s">
        <v>455</v>
      </c>
      <c r="D31" s="393"/>
      <c r="E31" s="393" t="s">
        <v>176</v>
      </c>
      <c r="F31" s="393"/>
    </row>
    <row r="32" spans="1:11" x14ac:dyDescent="0.35">
      <c r="A32" s="393" t="s">
        <v>154</v>
      </c>
      <c r="B32" s="393"/>
      <c r="C32" s="393" t="s">
        <v>456</v>
      </c>
      <c r="D32" s="393"/>
      <c r="E32" s="393" t="s">
        <v>111</v>
      </c>
      <c r="F32" s="393"/>
      <c r="G32" s="13"/>
      <c r="H32" s="13"/>
      <c r="J32" s="13"/>
      <c r="K32" s="13"/>
    </row>
    <row r="33" spans="1:11" x14ac:dyDescent="0.35">
      <c r="A33" s="393"/>
      <c r="B33" s="393"/>
      <c r="C33" s="393" t="s">
        <v>110</v>
      </c>
      <c r="D33" s="393"/>
      <c r="E33" s="393"/>
      <c r="F33" s="393"/>
      <c r="G33" s="13"/>
      <c r="H33" s="13"/>
      <c r="J33" s="13"/>
      <c r="K33" s="13"/>
    </row>
    <row r="34" spans="1:11" x14ac:dyDescent="0.35">
      <c r="E34" s="63"/>
      <c r="F34" s="63"/>
    </row>
    <row r="35" spans="1:11" x14ac:dyDescent="0.35">
      <c r="E35" s="63"/>
      <c r="F35" s="63"/>
    </row>
    <row r="36" spans="1:11" x14ac:dyDescent="0.35">
      <c r="E36" s="63"/>
      <c r="F36" s="63"/>
    </row>
    <row r="37" spans="1:11" x14ac:dyDescent="0.35">
      <c r="E37" s="63"/>
      <c r="F37" s="63"/>
    </row>
    <row r="38" spans="1:11" x14ac:dyDescent="0.35">
      <c r="E38" s="63"/>
      <c r="F38" s="63"/>
    </row>
    <row r="39" spans="1:11" x14ac:dyDescent="0.35">
      <c r="E39" s="63"/>
      <c r="F39" s="63"/>
    </row>
    <row r="40" spans="1:11" x14ac:dyDescent="0.35">
      <c r="E40" s="63"/>
      <c r="F40" s="63"/>
    </row>
    <row r="41" spans="1:11" x14ac:dyDescent="0.35">
      <c r="E41" s="63"/>
      <c r="F41" s="63"/>
    </row>
    <row r="42" spans="1:11" x14ac:dyDescent="0.35">
      <c r="E42" s="63"/>
      <c r="F42" s="63"/>
    </row>
    <row r="43" spans="1:11" x14ac:dyDescent="0.35">
      <c r="E43" s="63"/>
      <c r="F43" s="63"/>
    </row>
    <row r="44" spans="1:11" x14ac:dyDescent="0.35">
      <c r="E44" s="63"/>
      <c r="F44" s="63"/>
    </row>
    <row r="45" spans="1:11" x14ac:dyDescent="0.35">
      <c r="E45" s="63"/>
      <c r="F45" s="63"/>
    </row>
    <row r="46" spans="1:11" x14ac:dyDescent="0.35">
      <c r="E46" s="63"/>
      <c r="F46" s="63"/>
    </row>
    <row r="47" spans="1:11" x14ac:dyDescent="0.35">
      <c r="E47" s="63"/>
      <c r="F47" s="63"/>
    </row>
  </sheetData>
  <mergeCells count="16">
    <mergeCell ref="A31:B31"/>
    <mergeCell ref="A32:B32"/>
    <mergeCell ref="A33:B33"/>
    <mergeCell ref="C31:D31"/>
    <mergeCell ref="A1:F1"/>
    <mergeCell ref="A2:F2"/>
    <mergeCell ref="A3:F3"/>
    <mergeCell ref="E30:F30"/>
    <mergeCell ref="A30:B30"/>
    <mergeCell ref="C30:D30"/>
    <mergeCell ref="A4:C4"/>
    <mergeCell ref="C32:D32"/>
    <mergeCell ref="C33:D33"/>
    <mergeCell ref="E31:F31"/>
    <mergeCell ref="E32:F32"/>
    <mergeCell ref="E33:F33"/>
  </mergeCells>
  <phoneticPr fontId="0" type="noConversion"/>
  <printOptions horizontalCentered="1"/>
  <pageMargins left="0.39370078740157483" right="0.39370078740157483" top="0.39370078740157483" bottom="0.19685039370078741" header="0.51181102362204722" footer="0.39370078740157483"/>
  <pageSetup paperSize="9" scale="88" orientation="portrait" horizontalDpi="180" verticalDpi="180" r:id="rId1"/>
  <headerFooter alignWithMargins="0"/>
  <colBreaks count="1" manualBreakCount="1">
    <brk id="6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15">
    <tabColor rgb="FF92D050"/>
  </sheetPr>
  <dimension ref="A1:U47"/>
  <sheetViews>
    <sheetView topLeftCell="B13" workbookViewId="0">
      <selection activeCell="D27" sqref="D27"/>
    </sheetView>
  </sheetViews>
  <sheetFormatPr defaultColWidth="13" defaultRowHeight="21" x14ac:dyDescent="0.35"/>
  <cols>
    <col min="1" max="1" width="16.28515625" style="16" customWidth="1"/>
    <col min="2" max="2" width="20.140625" style="16" bestFit="1" customWidth="1"/>
    <col min="3" max="3" width="31.140625" style="16" customWidth="1"/>
    <col min="4" max="7" width="21.7109375" style="16" customWidth="1"/>
    <col min="8" max="8" width="23.7109375" style="16" customWidth="1"/>
    <col min="9" max="9" width="21.7109375" style="16" customWidth="1"/>
    <col min="10" max="10" width="15.7109375" style="16" customWidth="1"/>
    <col min="11" max="11" width="13" style="16" customWidth="1"/>
    <col min="12" max="12" width="13.28515625" style="16" customWidth="1"/>
    <col min="13" max="13" width="12" style="16" customWidth="1"/>
    <col min="14" max="15" width="14.28515625" style="16" customWidth="1"/>
    <col min="16" max="16" width="15.85546875" style="16" customWidth="1"/>
    <col min="17" max="17" width="13" style="16" customWidth="1"/>
    <col min="18" max="18" width="15.28515625" style="16" customWidth="1"/>
    <col min="19" max="19" width="13.7109375" style="16" customWidth="1"/>
    <col min="20" max="20" width="12.42578125" style="16" customWidth="1"/>
    <col min="21" max="21" width="11.85546875" style="16" customWidth="1"/>
    <col min="22" max="22" width="14.28515625" style="16" customWidth="1"/>
    <col min="23" max="16384" width="13" style="16"/>
  </cols>
  <sheetData>
    <row r="1" spans="1:21" x14ac:dyDescent="0.35">
      <c r="A1" s="393" t="s">
        <v>30</v>
      </c>
      <c r="B1" s="393"/>
      <c r="C1" s="393"/>
      <c r="D1" s="393"/>
      <c r="E1" s="393"/>
      <c r="F1" s="393"/>
      <c r="G1" s="393"/>
      <c r="H1" s="393"/>
      <c r="I1" s="393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 x14ac:dyDescent="0.35">
      <c r="A2" s="393" t="s">
        <v>236</v>
      </c>
      <c r="B2" s="393"/>
      <c r="C2" s="393"/>
      <c r="D2" s="393"/>
      <c r="E2" s="393"/>
      <c r="F2" s="393"/>
      <c r="G2" s="393"/>
      <c r="H2" s="393"/>
      <c r="I2" s="393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x14ac:dyDescent="0.35">
      <c r="A3" s="394" t="str">
        <f>งานบริหาร!A3</f>
        <v>ตั้งแต่วันที่ 1 ตุลาคม 2559 ถึงวันที่ 30 กันยายน 2560</v>
      </c>
      <c r="B3" s="394"/>
      <c r="C3" s="394"/>
      <c r="D3" s="394"/>
      <c r="E3" s="394"/>
      <c r="F3" s="394"/>
      <c r="G3" s="394"/>
      <c r="H3" s="394"/>
      <c r="I3" s="394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</row>
    <row r="4" spans="1:21" ht="21" customHeight="1" x14ac:dyDescent="0.35">
      <c r="A4" s="435" t="s">
        <v>226</v>
      </c>
      <c r="B4" s="436" t="s">
        <v>208</v>
      </c>
      <c r="C4" s="435" t="s">
        <v>205</v>
      </c>
      <c r="D4" s="435" t="s">
        <v>22</v>
      </c>
      <c r="E4" s="435" t="s">
        <v>72</v>
      </c>
      <c r="F4" s="435" t="s">
        <v>238</v>
      </c>
      <c r="G4" s="435" t="s">
        <v>239</v>
      </c>
      <c r="H4" s="435" t="s">
        <v>63</v>
      </c>
      <c r="I4" s="435" t="s">
        <v>9</v>
      </c>
    </row>
    <row r="5" spans="1:21" x14ac:dyDescent="0.35">
      <c r="A5" s="438"/>
      <c r="B5" s="437"/>
      <c r="C5" s="438"/>
      <c r="D5" s="438"/>
      <c r="E5" s="438"/>
      <c r="F5" s="438"/>
      <c r="G5" s="438"/>
      <c r="H5" s="438"/>
      <c r="I5" s="438"/>
    </row>
    <row r="6" spans="1:21" x14ac:dyDescent="0.35">
      <c r="A6" s="104"/>
      <c r="B6" s="104"/>
      <c r="C6" s="104"/>
      <c r="D6" s="104"/>
      <c r="E6" s="104"/>
      <c r="F6" s="104"/>
      <c r="G6" s="104"/>
      <c r="H6" s="104"/>
      <c r="I6" s="104"/>
    </row>
    <row r="7" spans="1:21" x14ac:dyDescent="0.35">
      <c r="A7" s="141" t="s">
        <v>227</v>
      </c>
      <c r="B7" s="141" t="s">
        <v>127</v>
      </c>
      <c r="C7" s="141" t="s">
        <v>210</v>
      </c>
      <c r="D7" s="67">
        <v>0</v>
      </c>
      <c r="E7" s="68">
        <v>0</v>
      </c>
      <c r="F7" s="68">
        <v>0</v>
      </c>
      <c r="G7" s="68">
        <v>0</v>
      </c>
      <c r="H7" s="68">
        <v>0</v>
      </c>
      <c r="I7" s="68">
        <f>SUM(E7:H7)</f>
        <v>0</v>
      </c>
      <c r="J7" s="62"/>
    </row>
    <row r="8" spans="1:21" x14ac:dyDescent="0.35">
      <c r="A8" s="141"/>
      <c r="B8" s="141" t="s">
        <v>128</v>
      </c>
      <c r="C8" s="141" t="s">
        <v>210</v>
      </c>
      <c r="D8" s="67">
        <f>975000-262000+537000+88000</f>
        <v>1338000</v>
      </c>
      <c r="E8" s="68">
        <v>648420</v>
      </c>
      <c r="F8" s="68">
        <v>604006</v>
      </c>
      <c r="G8" s="68">
        <v>0</v>
      </c>
      <c r="H8" s="68">
        <v>0</v>
      </c>
      <c r="I8" s="68">
        <f t="shared" ref="I8:I20" si="0">SUM(E8:H8)</f>
        <v>1252426</v>
      </c>
    </row>
    <row r="9" spans="1:21" x14ac:dyDescent="0.35">
      <c r="A9" s="141" t="s">
        <v>228</v>
      </c>
      <c r="B9" s="10" t="s">
        <v>25</v>
      </c>
      <c r="C9" s="141" t="s">
        <v>210</v>
      </c>
      <c r="D9" s="67">
        <v>80000</v>
      </c>
      <c r="E9" s="67">
        <v>37714.25</v>
      </c>
      <c r="F9" s="67">
        <v>0</v>
      </c>
      <c r="G9" s="67">
        <v>0</v>
      </c>
      <c r="H9" s="67">
        <v>0</v>
      </c>
      <c r="I9" s="68">
        <f t="shared" si="0"/>
        <v>37714.25</v>
      </c>
    </row>
    <row r="10" spans="1:21" x14ac:dyDescent="0.35">
      <c r="A10" s="141" t="s">
        <v>20</v>
      </c>
      <c r="B10" s="145" t="s">
        <v>26</v>
      </c>
      <c r="C10" s="141" t="s">
        <v>210</v>
      </c>
      <c r="D10" s="140">
        <f>420000+50000-88000+498500+300000</f>
        <v>1180500</v>
      </c>
      <c r="E10" s="140">
        <v>236762.8</v>
      </c>
      <c r="F10" s="140">
        <v>372050.4</v>
      </c>
      <c r="G10" s="140">
        <v>0</v>
      </c>
      <c r="H10" s="140">
        <v>299444.8</v>
      </c>
      <c r="I10" s="68">
        <f t="shared" si="0"/>
        <v>908258</v>
      </c>
    </row>
    <row r="11" spans="1:21" x14ac:dyDescent="0.35">
      <c r="A11" s="141"/>
      <c r="B11" s="145" t="s">
        <v>26</v>
      </c>
      <c r="C11" s="141" t="s">
        <v>262</v>
      </c>
      <c r="D11" s="140"/>
      <c r="E11" s="140"/>
      <c r="F11" s="140"/>
      <c r="G11" s="140"/>
      <c r="H11" s="140"/>
      <c r="I11" s="68">
        <f t="shared" si="0"/>
        <v>0</v>
      </c>
    </row>
    <row r="12" spans="1:21" x14ac:dyDescent="0.35">
      <c r="A12" s="141"/>
      <c r="B12" s="141" t="s">
        <v>27</v>
      </c>
      <c r="C12" s="141" t="s">
        <v>210</v>
      </c>
      <c r="D12" s="140">
        <f>192000+20000+156000+20000+1365000+30000</f>
        <v>1783000</v>
      </c>
      <c r="E12" s="140">
        <v>104471</v>
      </c>
      <c r="F12" s="140">
        <v>145044.6</v>
      </c>
      <c r="G12" s="140">
        <v>0</v>
      </c>
      <c r="H12" s="140">
        <v>1387694.56</v>
      </c>
      <c r="I12" s="68">
        <f t="shared" si="0"/>
        <v>1637210.1600000001</v>
      </c>
      <c r="J12" s="62"/>
    </row>
    <row r="13" spans="1:21" x14ac:dyDescent="0.35">
      <c r="A13" s="141"/>
      <c r="B13" s="141" t="s">
        <v>28</v>
      </c>
      <c r="C13" s="141" t="s">
        <v>210</v>
      </c>
      <c r="D13" s="140">
        <v>2000</v>
      </c>
      <c r="E13" s="140">
        <v>0</v>
      </c>
      <c r="F13" s="140">
        <v>0</v>
      </c>
      <c r="G13" s="140">
        <v>0</v>
      </c>
      <c r="H13" s="140">
        <v>0</v>
      </c>
      <c r="I13" s="68">
        <f t="shared" si="0"/>
        <v>0</v>
      </c>
    </row>
    <row r="14" spans="1:21" x14ac:dyDescent="0.35">
      <c r="A14" s="141" t="s">
        <v>229</v>
      </c>
      <c r="B14" s="141" t="s">
        <v>316</v>
      </c>
      <c r="C14" s="141" t="s">
        <v>210</v>
      </c>
      <c r="D14" s="67">
        <f>73500+1051440+56000</f>
        <v>1180940</v>
      </c>
      <c r="E14" s="140">
        <v>43000</v>
      </c>
      <c r="F14" s="67">
        <v>992400</v>
      </c>
      <c r="G14" s="67">
        <v>0</v>
      </c>
      <c r="H14" s="67">
        <v>0</v>
      </c>
      <c r="I14" s="68">
        <f t="shared" si="0"/>
        <v>1035400</v>
      </c>
    </row>
    <row r="15" spans="1:21" x14ac:dyDescent="0.35">
      <c r="A15" s="141"/>
      <c r="B15" s="141" t="s">
        <v>45</v>
      </c>
      <c r="C15" s="141" t="s">
        <v>210</v>
      </c>
      <c r="D15" s="67">
        <v>850000</v>
      </c>
      <c r="E15" s="140">
        <v>0</v>
      </c>
      <c r="F15" s="68">
        <v>838000</v>
      </c>
      <c r="G15" s="68">
        <v>0</v>
      </c>
      <c r="H15" s="68">
        <v>0</v>
      </c>
      <c r="I15" s="68">
        <f t="shared" si="0"/>
        <v>838000</v>
      </c>
    </row>
    <row r="16" spans="1:21" x14ac:dyDescent="0.35">
      <c r="A16" s="141"/>
      <c r="B16" s="141" t="s">
        <v>45</v>
      </c>
      <c r="C16" s="141" t="s">
        <v>262</v>
      </c>
      <c r="D16" s="67">
        <v>0</v>
      </c>
      <c r="E16" s="68">
        <v>0</v>
      </c>
      <c r="F16" s="68">
        <v>0</v>
      </c>
      <c r="G16" s="68">
        <v>0</v>
      </c>
      <c r="H16" s="68">
        <v>0</v>
      </c>
      <c r="I16" s="68">
        <f t="shared" si="0"/>
        <v>0</v>
      </c>
    </row>
    <row r="17" spans="1:9" x14ac:dyDescent="0.35">
      <c r="A17" s="141" t="s">
        <v>230</v>
      </c>
      <c r="B17" s="10" t="s">
        <v>49</v>
      </c>
      <c r="C17" s="141" t="s">
        <v>210</v>
      </c>
      <c r="D17" s="68">
        <v>0</v>
      </c>
      <c r="E17" s="140">
        <v>0</v>
      </c>
      <c r="F17" s="68">
        <v>0</v>
      </c>
      <c r="G17" s="68">
        <v>0</v>
      </c>
      <c r="H17" s="68">
        <v>0</v>
      </c>
      <c r="I17" s="68">
        <f t="shared" si="0"/>
        <v>0</v>
      </c>
    </row>
    <row r="18" spans="1:9" x14ac:dyDescent="0.35">
      <c r="A18" s="141" t="s">
        <v>231</v>
      </c>
      <c r="B18" s="10" t="s">
        <v>29</v>
      </c>
      <c r="C18" s="141" t="s">
        <v>210</v>
      </c>
      <c r="D18" s="68">
        <f>3000000+76000</f>
        <v>3076000</v>
      </c>
      <c r="E18" s="140">
        <v>0</v>
      </c>
      <c r="F18" s="68">
        <v>0</v>
      </c>
      <c r="G18" s="68">
        <v>0</v>
      </c>
      <c r="H18" s="68">
        <v>3076000</v>
      </c>
      <c r="I18" s="68">
        <f t="shared" si="0"/>
        <v>3076000</v>
      </c>
    </row>
    <row r="19" spans="1:9" x14ac:dyDescent="0.35">
      <c r="A19" s="141" t="s">
        <v>23</v>
      </c>
      <c r="B19" s="141" t="s">
        <v>23</v>
      </c>
      <c r="C19" s="141" t="s">
        <v>210</v>
      </c>
      <c r="D19" s="64">
        <v>0</v>
      </c>
      <c r="E19" s="140">
        <v>0</v>
      </c>
      <c r="F19" s="64">
        <v>0</v>
      </c>
      <c r="G19" s="64">
        <v>0</v>
      </c>
      <c r="H19" s="64">
        <v>0</v>
      </c>
      <c r="I19" s="68">
        <f t="shared" si="0"/>
        <v>0</v>
      </c>
    </row>
    <row r="20" spans="1:9" x14ac:dyDescent="0.35">
      <c r="A20" s="10"/>
      <c r="B20" s="141" t="s">
        <v>23</v>
      </c>
      <c r="C20" s="141" t="s">
        <v>262</v>
      </c>
      <c r="D20" s="67">
        <v>0</v>
      </c>
      <c r="E20" s="67">
        <v>0</v>
      </c>
      <c r="F20" s="68">
        <v>0</v>
      </c>
      <c r="G20" s="68">
        <v>0</v>
      </c>
      <c r="H20" s="68">
        <v>0</v>
      </c>
      <c r="I20" s="68">
        <f t="shared" si="0"/>
        <v>0</v>
      </c>
    </row>
    <row r="21" spans="1:9" x14ac:dyDescent="0.35">
      <c r="A21" s="142"/>
      <c r="B21" s="141"/>
      <c r="C21" s="141"/>
      <c r="D21" s="67"/>
      <c r="E21" s="67"/>
      <c r="F21" s="68"/>
      <c r="G21" s="68"/>
      <c r="H21" s="68"/>
      <c r="I21" s="68"/>
    </row>
    <row r="22" spans="1:9" x14ac:dyDescent="0.35">
      <c r="A22" s="142"/>
      <c r="B22" s="141"/>
      <c r="C22" s="141"/>
      <c r="D22" s="67"/>
      <c r="E22" s="67"/>
      <c r="F22" s="68"/>
      <c r="G22" s="68"/>
      <c r="H22" s="68"/>
      <c r="I22" s="68"/>
    </row>
    <row r="23" spans="1:9" x14ac:dyDescent="0.35">
      <c r="A23" s="143"/>
      <c r="B23" s="146"/>
      <c r="C23" s="146"/>
      <c r="D23" s="144"/>
      <c r="E23" s="144"/>
      <c r="F23" s="147"/>
      <c r="G23" s="147"/>
      <c r="H23" s="147"/>
      <c r="I23" s="147"/>
    </row>
    <row r="24" spans="1:9" ht="21.75" thickBot="1" x14ac:dyDescent="0.4">
      <c r="A24" s="118"/>
      <c r="B24" s="117" t="s">
        <v>9</v>
      </c>
      <c r="C24" s="117"/>
      <c r="D24" s="69">
        <f t="shared" ref="D24:I24" si="1">SUM(D7:D23)</f>
        <v>9490440</v>
      </c>
      <c r="E24" s="70">
        <f t="shared" si="1"/>
        <v>1070368.05</v>
      </c>
      <c r="F24" s="69">
        <f t="shared" si="1"/>
        <v>2951501</v>
      </c>
      <c r="G24" s="69">
        <f t="shared" si="1"/>
        <v>0</v>
      </c>
      <c r="H24" s="69">
        <f t="shared" si="1"/>
        <v>4763139.3600000003</v>
      </c>
      <c r="I24" s="71">
        <f t="shared" si="1"/>
        <v>8785008.4100000001</v>
      </c>
    </row>
    <row r="25" spans="1:9" ht="21.75" thickTop="1" x14ac:dyDescent="0.35">
      <c r="A25" s="72"/>
      <c r="B25" s="35"/>
      <c r="C25" s="35"/>
      <c r="D25" s="73"/>
      <c r="E25" s="73"/>
      <c r="F25" s="73"/>
      <c r="G25" s="73"/>
      <c r="H25" s="73"/>
      <c r="I25" s="74"/>
    </row>
    <row r="26" spans="1:9" x14ac:dyDescent="0.35">
      <c r="A26" s="72"/>
      <c r="B26" s="35"/>
      <c r="C26" s="35"/>
      <c r="D26" s="73"/>
      <c r="E26" s="73"/>
      <c r="F26" s="73"/>
      <c r="G26" s="73"/>
      <c r="H26" s="73"/>
      <c r="I26" s="74"/>
    </row>
    <row r="27" spans="1:9" x14ac:dyDescent="0.35">
      <c r="A27" s="72"/>
      <c r="B27" s="35"/>
      <c r="C27" s="35"/>
      <c r="D27" s="73"/>
      <c r="E27" s="73"/>
      <c r="F27" s="73"/>
      <c r="G27" s="73"/>
      <c r="H27" s="73"/>
      <c r="I27" s="74"/>
    </row>
    <row r="28" spans="1:9" x14ac:dyDescent="0.35">
      <c r="A28" s="72"/>
      <c r="B28" s="35"/>
      <c r="C28" s="35"/>
      <c r="D28" s="73"/>
      <c r="E28" s="73"/>
      <c r="F28" s="73"/>
      <c r="G28" s="73"/>
      <c r="H28" s="73"/>
      <c r="I28" s="74"/>
    </row>
    <row r="29" spans="1:9" x14ac:dyDescent="0.35">
      <c r="A29" s="72"/>
      <c r="B29" s="35"/>
      <c r="C29" s="35"/>
      <c r="D29" s="73"/>
      <c r="E29" s="73"/>
      <c r="F29" s="73"/>
      <c r="G29" s="73"/>
      <c r="H29" s="73"/>
      <c r="I29" s="74"/>
    </row>
    <row r="30" spans="1:9" x14ac:dyDescent="0.35">
      <c r="A30" s="72"/>
      <c r="B30" s="35"/>
      <c r="C30" s="35"/>
      <c r="D30" s="73"/>
      <c r="E30" s="73"/>
      <c r="F30" s="73"/>
      <c r="G30" s="73"/>
      <c r="H30" s="73"/>
      <c r="I30" s="74"/>
    </row>
    <row r="31" spans="1:9" x14ac:dyDescent="0.35">
      <c r="A31" s="72"/>
      <c r="B31" s="35"/>
      <c r="C31" s="35"/>
      <c r="D31" s="73"/>
      <c r="E31" s="73"/>
      <c r="F31" s="73"/>
      <c r="G31" s="73"/>
      <c r="H31" s="73"/>
      <c r="I31" s="74"/>
    </row>
    <row r="32" spans="1:9" x14ac:dyDescent="0.35">
      <c r="A32" s="72"/>
      <c r="B32" s="35"/>
      <c r="C32" s="35"/>
      <c r="D32" s="73"/>
      <c r="E32" s="73"/>
      <c r="F32" s="73"/>
      <c r="G32" s="73"/>
      <c r="H32" s="73"/>
      <c r="I32" s="74"/>
    </row>
    <row r="33" spans="1:9" x14ac:dyDescent="0.35">
      <c r="A33" s="72"/>
      <c r="B33" s="35"/>
      <c r="C33" s="35"/>
      <c r="D33" s="73"/>
      <c r="E33" s="73"/>
      <c r="F33" s="73"/>
      <c r="G33" s="73"/>
      <c r="H33" s="73"/>
      <c r="I33" s="74"/>
    </row>
    <row r="34" spans="1:9" x14ac:dyDescent="0.35">
      <c r="A34" s="72"/>
      <c r="B34" s="35"/>
      <c r="C34" s="35"/>
      <c r="D34" s="73"/>
      <c r="E34" s="73"/>
      <c r="F34" s="73"/>
      <c r="G34" s="73"/>
      <c r="H34" s="73"/>
      <c r="I34" s="74"/>
    </row>
    <row r="35" spans="1:9" x14ac:dyDescent="0.35">
      <c r="A35" s="72"/>
      <c r="B35" s="35"/>
      <c r="C35" s="35"/>
      <c r="D35" s="73"/>
      <c r="E35" s="73"/>
      <c r="F35" s="73"/>
      <c r="G35" s="73"/>
      <c r="H35" s="73"/>
      <c r="I35" s="74"/>
    </row>
    <row r="36" spans="1:9" x14ac:dyDescent="0.35">
      <c r="A36" s="72"/>
      <c r="B36" s="35"/>
      <c r="C36" s="35"/>
      <c r="D36" s="73"/>
      <c r="E36" s="73"/>
      <c r="F36" s="73"/>
      <c r="G36" s="73"/>
      <c r="H36" s="73"/>
      <c r="I36" s="74"/>
    </row>
    <row r="37" spans="1:9" x14ac:dyDescent="0.35">
      <c r="A37" s="72"/>
      <c r="B37" s="35"/>
      <c r="C37" s="35"/>
      <c r="D37" s="73"/>
      <c r="E37" s="73"/>
      <c r="F37" s="73"/>
      <c r="G37" s="73"/>
      <c r="H37" s="73"/>
      <c r="I37" s="74"/>
    </row>
    <row r="38" spans="1:9" x14ac:dyDescent="0.35">
      <c r="A38" s="72"/>
      <c r="B38" s="35"/>
      <c r="C38" s="35"/>
      <c r="D38" s="73"/>
      <c r="E38" s="73"/>
      <c r="F38" s="73"/>
      <c r="G38" s="73"/>
      <c r="H38" s="73"/>
      <c r="I38" s="74"/>
    </row>
    <row r="39" spans="1:9" x14ac:dyDescent="0.35">
      <c r="A39" s="72"/>
      <c r="B39" s="35"/>
      <c r="C39" s="35"/>
      <c r="D39" s="73"/>
      <c r="E39" s="73"/>
      <c r="F39" s="73"/>
      <c r="G39" s="73"/>
      <c r="H39" s="73"/>
      <c r="I39" s="74"/>
    </row>
    <row r="40" spans="1:9" x14ac:dyDescent="0.35">
      <c r="A40" s="72"/>
      <c r="B40" s="35"/>
      <c r="C40" s="35"/>
      <c r="D40" s="73"/>
      <c r="E40" s="73"/>
      <c r="F40" s="73"/>
      <c r="G40" s="73"/>
      <c r="H40" s="73"/>
      <c r="I40" s="74"/>
    </row>
    <row r="41" spans="1:9" x14ac:dyDescent="0.35">
      <c r="A41" s="72"/>
      <c r="B41" s="35"/>
      <c r="C41" s="35"/>
      <c r="D41" s="73"/>
      <c r="E41" s="73"/>
      <c r="F41" s="73"/>
      <c r="G41" s="73"/>
      <c r="H41" s="73"/>
      <c r="I41" s="74"/>
    </row>
    <row r="42" spans="1:9" x14ac:dyDescent="0.35">
      <c r="A42" s="72"/>
      <c r="B42" s="35"/>
      <c r="C42" s="35"/>
      <c r="D42" s="73"/>
      <c r="E42" s="73"/>
      <c r="F42" s="73"/>
      <c r="G42" s="73"/>
      <c r="H42" s="73"/>
      <c r="I42" s="74"/>
    </row>
    <row r="43" spans="1:9" x14ac:dyDescent="0.35">
      <c r="A43" s="72"/>
      <c r="B43" s="35"/>
      <c r="C43" s="35"/>
      <c r="D43" s="73"/>
      <c r="E43" s="73"/>
      <c r="F43" s="73"/>
      <c r="G43" s="73"/>
      <c r="H43" s="73"/>
      <c r="I43" s="74"/>
    </row>
    <row r="44" spans="1:9" x14ac:dyDescent="0.35">
      <c r="A44" s="72"/>
      <c r="B44" s="35"/>
      <c r="C44" s="35"/>
      <c r="D44" s="73"/>
      <c r="E44" s="73"/>
      <c r="F44" s="73"/>
      <c r="G44" s="73"/>
      <c r="H44" s="73"/>
      <c r="I44" s="74"/>
    </row>
    <row r="45" spans="1:9" x14ac:dyDescent="0.35">
      <c r="A45" s="72"/>
      <c r="B45" s="35"/>
      <c r="C45" s="35"/>
      <c r="D45" s="73"/>
      <c r="E45" s="73"/>
      <c r="F45" s="73"/>
      <c r="G45" s="73"/>
      <c r="H45" s="73"/>
      <c r="I45" s="74"/>
    </row>
    <row r="46" spans="1:9" x14ac:dyDescent="0.35">
      <c r="A46" s="72"/>
      <c r="B46" s="35"/>
      <c r="C46" s="35"/>
      <c r="D46" s="73"/>
      <c r="E46" s="73"/>
      <c r="F46" s="73"/>
      <c r="G46" s="73"/>
      <c r="H46" s="73"/>
      <c r="I46" s="74"/>
    </row>
    <row r="47" spans="1:9" x14ac:dyDescent="0.35">
      <c r="A47" s="72"/>
      <c r="B47" s="35"/>
      <c r="C47" s="35"/>
      <c r="D47" s="73"/>
      <c r="E47" s="73"/>
      <c r="F47" s="73"/>
      <c r="G47" s="73"/>
      <c r="H47" s="73"/>
      <c r="I47" s="74"/>
    </row>
  </sheetData>
  <mergeCells count="12">
    <mergeCell ref="F4:F5"/>
    <mergeCell ref="A1:I1"/>
    <mergeCell ref="A2:I2"/>
    <mergeCell ref="A3:I3"/>
    <mergeCell ref="H4:H5"/>
    <mergeCell ref="I4:I5"/>
    <mergeCell ref="G4:G5"/>
    <mergeCell ref="A4:A5"/>
    <mergeCell ref="B4:B5"/>
    <mergeCell ref="C4:C5"/>
    <mergeCell ref="D4:D5"/>
    <mergeCell ref="E4:E5"/>
  </mergeCells>
  <phoneticPr fontId="8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70" orientation="landscape" horizontalDpi="120" verticalDpi="18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16">
    <tabColor rgb="FF92D050"/>
  </sheetPr>
  <dimension ref="A1:U47"/>
  <sheetViews>
    <sheetView topLeftCell="C22" workbookViewId="0">
      <selection activeCell="G11" sqref="G11"/>
    </sheetView>
  </sheetViews>
  <sheetFormatPr defaultColWidth="13" defaultRowHeight="21" x14ac:dyDescent="0.35"/>
  <cols>
    <col min="1" max="1" width="16.28515625" style="16" customWidth="1"/>
    <col min="2" max="2" width="20.140625" style="16" bestFit="1" customWidth="1"/>
    <col min="3" max="3" width="31.140625" style="16" customWidth="1"/>
    <col min="4" max="7" width="21.7109375" style="16" customWidth="1"/>
    <col min="8" max="8" width="23.7109375" style="16" customWidth="1"/>
    <col min="9" max="9" width="21.7109375" style="16" customWidth="1"/>
    <col min="10" max="10" width="15.7109375" style="16" customWidth="1"/>
    <col min="11" max="11" width="13" style="16" customWidth="1"/>
    <col min="12" max="12" width="13.28515625" style="16" customWidth="1"/>
    <col min="13" max="13" width="12" style="16" customWidth="1"/>
    <col min="14" max="15" width="14.28515625" style="16" customWidth="1"/>
    <col min="16" max="16" width="15.85546875" style="16" customWidth="1"/>
    <col min="17" max="17" width="13" style="16" customWidth="1"/>
    <col min="18" max="18" width="15.28515625" style="16" customWidth="1"/>
    <col min="19" max="19" width="13.7109375" style="16" customWidth="1"/>
    <col min="20" max="20" width="12.42578125" style="16" customWidth="1"/>
    <col min="21" max="21" width="11.85546875" style="16" customWidth="1"/>
    <col min="22" max="22" width="14.28515625" style="16" customWidth="1"/>
    <col min="23" max="16384" width="13" style="16"/>
  </cols>
  <sheetData>
    <row r="1" spans="1:21" x14ac:dyDescent="0.35">
      <c r="A1" s="393" t="s">
        <v>30</v>
      </c>
      <c r="B1" s="393"/>
      <c r="C1" s="393"/>
      <c r="D1" s="393"/>
      <c r="E1" s="393"/>
      <c r="F1" s="393"/>
      <c r="G1" s="393"/>
      <c r="H1" s="393"/>
      <c r="I1" s="393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 x14ac:dyDescent="0.35">
      <c r="A2" s="393" t="s">
        <v>240</v>
      </c>
      <c r="B2" s="393"/>
      <c r="C2" s="393"/>
      <c r="D2" s="393"/>
      <c r="E2" s="393"/>
      <c r="F2" s="393"/>
      <c r="G2" s="393"/>
      <c r="H2" s="393"/>
      <c r="I2" s="393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x14ac:dyDescent="0.35">
      <c r="A3" s="394" t="str">
        <f>งานบริหาร!A3</f>
        <v>ตั้งแต่วันที่ 1 ตุลาคม 2559 ถึงวันที่ 30 กันยายน 2560</v>
      </c>
      <c r="B3" s="394"/>
      <c r="C3" s="394"/>
      <c r="D3" s="394"/>
      <c r="E3" s="394"/>
      <c r="F3" s="394"/>
      <c r="G3" s="394"/>
      <c r="H3" s="394"/>
      <c r="I3" s="394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</row>
    <row r="4" spans="1:21" ht="21" customHeight="1" x14ac:dyDescent="0.35">
      <c r="A4" s="435" t="s">
        <v>226</v>
      </c>
      <c r="B4" s="436" t="s">
        <v>208</v>
      </c>
      <c r="C4" s="435" t="s">
        <v>205</v>
      </c>
      <c r="D4" s="435" t="s">
        <v>22</v>
      </c>
      <c r="E4" s="435" t="s">
        <v>107</v>
      </c>
      <c r="F4" s="435" t="s">
        <v>241</v>
      </c>
      <c r="G4" s="435" t="s">
        <v>242</v>
      </c>
      <c r="H4" s="435" t="s">
        <v>243</v>
      </c>
      <c r="I4" s="435" t="s">
        <v>9</v>
      </c>
    </row>
    <row r="5" spans="1:21" x14ac:dyDescent="0.35">
      <c r="A5" s="438"/>
      <c r="B5" s="437"/>
      <c r="C5" s="438"/>
      <c r="D5" s="438"/>
      <c r="E5" s="438"/>
      <c r="F5" s="438"/>
      <c r="G5" s="438"/>
      <c r="H5" s="438"/>
      <c r="I5" s="438"/>
    </row>
    <row r="6" spans="1:21" x14ac:dyDescent="0.35">
      <c r="A6" s="104"/>
      <c r="B6" s="104"/>
      <c r="C6" s="104"/>
      <c r="D6" s="104"/>
      <c r="E6" s="104"/>
      <c r="F6" s="104"/>
      <c r="G6" s="104"/>
      <c r="H6" s="104"/>
      <c r="I6" s="104"/>
    </row>
    <row r="7" spans="1:21" x14ac:dyDescent="0.35">
      <c r="A7" s="141" t="s">
        <v>227</v>
      </c>
      <c r="B7" s="141" t="s">
        <v>127</v>
      </c>
      <c r="C7" s="141" t="s">
        <v>210</v>
      </c>
      <c r="D7" s="67">
        <v>0</v>
      </c>
      <c r="E7" s="68">
        <v>0</v>
      </c>
      <c r="F7" s="68">
        <v>0</v>
      </c>
      <c r="G7" s="68">
        <v>0</v>
      </c>
      <c r="H7" s="68">
        <v>0</v>
      </c>
      <c r="I7" s="68">
        <f>SUM(E7:H7)</f>
        <v>0</v>
      </c>
      <c r="J7" s="62"/>
    </row>
    <row r="8" spans="1:21" x14ac:dyDescent="0.35">
      <c r="A8" s="141"/>
      <c r="B8" s="141" t="s">
        <v>128</v>
      </c>
      <c r="C8" s="141" t="s">
        <v>210</v>
      </c>
      <c r="D8" s="67">
        <f>988000-50000</f>
        <v>938000</v>
      </c>
      <c r="E8" s="68">
        <v>903188</v>
      </c>
      <c r="F8" s="68">
        <v>0</v>
      </c>
      <c r="G8" s="68">
        <v>0</v>
      </c>
      <c r="H8" s="68">
        <v>0</v>
      </c>
      <c r="I8" s="68">
        <f t="shared" ref="I8:I20" si="0">SUM(E8:H8)</f>
        <v>903188</v>
      </c>
    </row>
    <row r="9" spans="1:21" x14ac:dyDescent="0.35">
      <c r="A9" s="141" t="s">
        <v>228</v>
      </c>
      <c r="B9" s="10" t="s">
        <v>25</v>
      </c>
      <c r="C9" s="141" t="s">
        <v>210</v>
      </c>
      <c r="D9" s="67">
        <f>71000-2000</f>
        <v>69000</v>
      </c>
      <c r="E9" s="67">
        <v>47506.75</v>
      </c>
      <c r="F9" s="67">
        <v>0</v>
      </c>
      <c r="G9" s="67">
        <v>0</v>
      </c>
      <c r="H9" s="67">
        <v>0</v>
      </c>
      <c r="I9" s="68">
        <f t="shared" si="0"/>
        <v>47506.75</v>
      </c>
    </row>
    <row r="10" spans="1:21" x14ac:dyDescent="0.35">
      <c r="A10" s="141" t="s">
        <v>20</v>
      </c>
      <c r="B10" s="145" t="s">
        <v>26</v>
      </c>
      <c r="C10" s="141" t="s">
        <v>210</v>
      </c>
      <c r="D10" s="140">
        <f>150000+80000-32000+180000+36000-49000</f>
        <v>365000</v>
      </c>
      <c r="E10" s="140">
        <v>149178</v>
      </c>
      <c r="F10" s="140">
        <v>0</v>
      </c>
      <c r="G10" s="140">
        <v>147953</v>
      </c>
      <c r="H10" s="140">
        <v>0</v>
      </c>
      <c r="I10" s="68">
        <f t="shared" si="0"/>
        <v>297131</v>
      </c>
    </row>
    <row r="11" spans="1:21" x14ac:dyDescent="0.35">
      <c r="A11" s="141"/>
      <c r="B11" s="145" t="s">
        <v>26</v>
      </c>
      <c r="C11" s="141" t="s">
        <v>262</v>
      </c>
      <c r="D11" s="140"/>
      <c r="E11" s="140"/>
      <c r="F11" s="140"/>
      <c r="G11" s="140"/>
      <c r="H11" s="140"/>
      <c r="I11" s="68">
        <f t="shared" si="0"/>
        <v>0</v>
      </c>
    </row>
    <row r="12" spans="1:21" x14ac:dyDescent="0.35">
      <c r="A12" s="141"/>
      <c r="B12" s="141" t="s">
        <v>27</v>
      </c>
      <c r="C12" s="141" t="s">
        <v>210</v>
      </c>
      <c r="D12" s="140">
        <v>40000</v>
      </c>
      <c r="E12" s="140">
        <v>33083</v>
      </c>
      <c r="F12" s="140">
        <v>0</v>
      </c>
      <c r="G12" s="140">
        <v>0</v>
      </c>
      <c r="H12" s="140">
        <v>0</v>
      </c>
      <c r="I12" s="68">
        <f t="shared" si="0"/>
        <v>33083</v>
      </c>
      <c r="J12" s="62"/>
    </row>
    <row r="13" spans="1:21" x14ac:dyDescent="0.35">
      <c r="A13" s="141"/>
      <c r="B13" s="141" t="s">
        <v>28</v>
      </c>
      <c r="C13" s="141" t="s">
        <v>210</v>
      </c>
      <c r="D13" s="140">
        <v>6000</v>
      </c>
      <c r="E13" s="140">
        <v>4044.16</v>
      </c>
      <c r="F13" s="140">
        <v>0</v>
      </c>
      <c r="G13" s="140">
        <v>0</v>
      </c>
      <c r="H13" s="140">
        <v>0</v>
      </c>
      <c r="I13" s="68">
        <f t="shared" si="0"/>
        <v>4044.16</v>
      </c>
    </row>
    <row r="14" spans="1:21" x14ac:dyDescent="0.35">
      <c r="A14" s="141" t="s">
        <v>229</v>
      </c>
      <c r="B14" s="141" t="s">
        <v>316</v>
      </c>
      <c r="C14" s="141" t="s">
        <v>210</v>
      </c>
      <c r="D14" s="67">
        <v>120000</v>
      </c>
      <c r="E14" s="140">
        <v>0</v>
      </c>
      <c r="F14" s="67">
        <v>0</v>
      </c>
      <c r="G14" s="67">
        <v>44000</v>
      </c>
      <c r="H14" s="67">
        <v>0</v>
      </c>
      <c r="I14" s="68">
        <f t="shared" si="0"/>
        <v>44000</v>
      </c>
    </row>
    <row r="15" spans="1:21" x14ac:dyDescent="0.35">
      <c r="A15" s="141"/>
      <c r="B15" s="141" t="s">
        <v>45</v>
      </c>
      <c r="C15" s="141" t="s">
        <v>210</v>
      </c>
      <c r="D15" s="67">
        <v>0</v>
      </c>
      <c r="E15" s="140">
        <v>0</v>
      </c>
      <c r="F15" s="68">
        <v>0</v>
      </c>
      <c r="G15" s="68">
        <v>0</v>
      </c>
      <c r="H15" s="68">
        <v>0</v>
      </c>
      <c r="I15" s="68">
        <f t="shared" si="0"/>
        <v>0</v>
      </c>
    </row>
    <row r="16" spans="1:21" x14ac:dyDescent="0.35">
      <c r="A16" s="141"/>
      <c r="B16" s="141" t="s">
        <v>45</v>
      </c>
      <c r="C16" s="141" t="s">
        <v>262</v>
      </c>
      <c r="D16" s="67">
        <v>0</v>
      </c>
      <c r="E16" s="68">
        <v>0</v>
      </c>
      <c r="F16" s="68">
        <v>0</v>
      </c>
      <c r="G16" s="68">
        <v>0</v>
      </c>
      <c r="H16" s="68">
        <v>0</v>
      </c>
      <c r="I16" s="68">
        <f t="shared" si="0"/>
        <v>0</v>
      </c>
    </row>
    <row r="17" spans="1:9" x14ac:dyDescent="0.35">
      <c r="A17" s="141" t="s">
        <v>230</v>
      </c>
      <c r="B17" s="10" t="s">
        <v>49</v>
      </c>
      <c r="C17" s="141" t="s">
        <v>210</v>
      </c>
      <c r="D17" s="68">
        <v>0</v>
      </c>
      <c r="E17" s="140">
        <v>0</v>
      </c>
      <c r="F17" s="68">
        <v>0</v>
      </c>
      <c r="G17" s="68">
        <v>0</v>
      </c>
      <c r="H17" s="68">
        <v>0</v>
      </c>
      <c r="I17" s="68">
        <f t="shared" si="0"/>
        <v>0</v>
      </c>
    </row>
    <row r="18" spans="1:9" x14ac:dyDescent="0.35">
      <c r="A18" s="141" t="s">
        <v>231</v>
      </c>
      <c r="B18" s="10" t="s">
        <v>29</v>
      </c>
      <c r="C18" s="141" t="s">
        <v>210</v>
      </c>
      <c r="D18" s="68">
        <v>0</v>
      </c>
      <c r="E18" s="140">
        <v>0</v>
      </c>
      <c r="F18" s="68">
        <v>0</v>
      </c>
      <c r="G18" s="68">
        <v>0</v>
      </c>
      <c r="H18" s="68">
        <v>0</v>
      </c>
      <c r="I18" s="68">
        <f t="shared" si="0"/>
        <v>0</v>
      </c>
    </row>
    <row r="19" spans="1:9" x14ac:dyDescent="0.35">
      <c r="A19" s="141" t="s">
        <v>23</v>
      </c>
      <c r="B19" s="141" t="s">
        <v>23</v>
      </c>
      <c r="C19" s="141" t="s">
        <v>210</v>
      </c>
      <c r="D19" s="64">
        <v>0</v>
      </c>
      <c r="E19" s="140">
        <v>0</v>
      </c>
      <c r="F19" s="64">
        <v>0</v>
      </c>
      <c r="G19" s="64">
        <v>0</v>
      </c>
      <c r="H19" s="64">
        <v>0</v>
      </c>
      <c r="I19" s="68">
        <f t="shared" si="0"/>
        <v>0</v>
      </c>
    </row>
    <row r="20" spans="1:9" x14ac:dyDescent="0.35">
      <c r="A20" s="10"/>
      <c r="B20" s="141" t="s">
        <v>23</v>
      </c>
      <c r="C20" s="141" t="s">
        <v>262</v>
      </c>
      <c r="D20" s="67">
        <v>0</v>
      </c>
      <c r="E20" s="67">
        <v>0</v>
      </c>
      <c r="F20" s="68">
        <v>0</v>
      </c>
      <c r="G20" s="68">
        <v>0</v>
      </c>
      <c r="H20" s="68">
        <v>0</v>
      </c>
      <c r="I20" s="68">
        <f t="shared" si="0"/>
        <v>0</v>
      </c>
    </row>
    <row r="21" spans="1:9" x14ac:dyDescent="0.35">
      <c r="A21" s="142"/>
      <c r="B21" s="141"/>
      <c r="C21" s="141"/>
      <c r="D21" s="67"/>
      <c r="E21" s="67"/>
      <c r="F21" s="68"/>
      <c r="G21" s="68"/>
      <c r="H21" s="68"/>
      <c r="I21" s="68"/>
    </row>
    <row r="22" spans="1:9" x14ac:dyDescent="0.35">
      <c r="A22" s="142"/>
      <c r="B22" s="141"/>
      <c r="C22" s="141"/>
      <c r="D22" s="67"/>
      <c r="E22" s="67"/>
      <c r="F22" s="68"/>
      <c r="G22" s="68"/>
      <c r="H22" s="68"/>
      <c r="I22" s="68"/>
    </row>
    <row r="23" spans="1:9" x14ac:dyDescent="0.35">
      <c r="A23" s="143"/>
      <c r="B23" s="146"/>
      <c r="C23" s="146"/>
      <c r="D23" s="144"/>
      <c r="E23" s="144"/>
      <c r="F23" s="147"/>
      <c r="G23" s="147"/>
      <c r="H23" s="147"/>
      <c r="I23" s="147"/>
    </row>
    <row r="24" spans="1:9" ht="21.75" thickBot="1" x14ac:dyDescent="0.4">
      <c r="A24" s="118"/>
      <c r="B24" s="117" t="s">
        <v>9</v>
      </c>
      <c r="C24" s="117"/>
      <c r="D24" s="69">
        <f t="shared" ref="D24:I24" si="1">SUM(D7:D23)</f>
        <v>1538000</v>
      </c>
      <c r="E24" s="70">
        <f t="shared" si="1"/>
        <v>1136999.9099999999</v>
      </c>
      <c r="F24" s="69">
        <f t="shared" si="1"/>
        <v>0</v>
      </c>
      <c r="G24" s="69">
        <f t="shared" si="1"/>
        <v>191953</v>
      </c>
      <c r="H24" s="69">
        <f t="shared" si="1"/>
        <v>0</v>
      </c>
      <c r="I24" s="71">
        <f t="shared" si="1"/>
        <v>1328952.9099999999</v>
      </c>
    </row>
    <row r="25" spans="1:9" ht="21.75" thickTop="1" x14ac:dyDescent="0.35">
      <c r="A25" s="72"/>
      <c r="B25" s="35"/>
      <c r="C25" s="35"/>
      <c r="D25" s="73"/>
      <c r="E25" s="73"/>
      <c r="F25" s="73"/>
      <c r="G25" s="73"/>
      <c r="H25" s="73"/>
      <c r="I25" s="74"/>
    </row>
    <row r="26" spans="1:9" x14ac:dyDescent="0.35">
      <c r="A26" s="72"/>
      <c r="B26" s="35"/>
      <c r="C26" s="35"/>
      <c r="D26" s="73"/>
      <c r="E26" s="73"/>
      <c r="F26" s="73"/>
      <c r="G26" s="73"/>
      <c r="H26" s="73"/>
      <c r="I26" s="74"/>
    </row>
    <row r="27" spans="1:9" x14ac:dyDescent="0.35">
      <c r="A27" s="72"/>
      <c r="B27" s="35"/>
      <c r="C27" s="35"/>
      <c r="D27" s="73"/>
      <c r="E27" s="73"/>
      <c r="F27" s="73"/>
      <c r="G27" s="73"/>
      <c r="H27" s="73"/>
      <c r="I27" s="74"/>
    </row>
    <row r="28" spans="1:9" x14ac:dyDescent="0.35">
      <c r="A28" s="72"/>
      <c r="B28" s="35"/>
      <c r="C28" s="35"/>
      <c r="D28" s="73"/>
      <c r="E28" s="73"/>
      <c r="F28" s="73"/>
      <c r="G28" s="73"/>
      <c r="H28" s="73"/>
      <c r="I28" s="74"/>
    </row>
    <row r="29" spans="1:9" x14ac:dyDescent="0.35">
      <c r="A29" s="72"/>
      <c r="B29" s="35"/>
      <c r="C29" s="35"/>
      <c r="D29" s="73"/>
      <c r="E29" s="73"/>
      <c r="F29" s="73"/>
      <c r="G29" s="73"/>
      <c r="H29" s="73"/>
      <c r="I29" s="74"/>
    </row>
    <row r="30" spans="1:9" x14ac:dyDescent="0.35">
      <c r="A30" s="72"/>
      <c r="B30" s="35"/>
      <c r="C30" s="35"/>
      <c r="D30" s="73"/>
      <c r="E30" s="73"/>
      <c r="F30" s="73"/>
      <c r="G30" s="73"/>
      <c r="H30" s="73"/>
      <c r="I30" s="74"/>
    </row>
    <row r="31" spans="1:9" x14ac:dyDescent="0.35">
      <c r="A31" s="72"/>
      <c r="B31" s="35"/>
      <c r="C31" s="35"/>
      <c r="D31" s="73"/>
      <c r="E31" s="73"/>
      <c r="F31" s="73"/>
      <c r="G31" s="73"/>
      <c r="H31" s="73"/>
      <c r="I31" s="74"/>
    </row>
    <row r="32" spans="1:9" x14ac:dyDescent="0.35">
      <c r="A32" s="72"/>
      <c r="B32" s="35"/>
      <c r="C32" s="35"/>
      <c r="D32" s="73"/>
      <c r="E32" s="73"/>
      <c r="F32" s="73"/>
      <c r="G32" s="73"/>
      <c r="H32" s="73"/>
      <c r="I32" s="74"/>
    </row>
    <row r="33" spans="1:9" x14ac:dyDescent="0.35">
      <c r="A33" s="72"/>
      <c r="B33" s="35"/>
      <c r="C33" s="35"/>
      <c r="D33" s="73"/>
      <c r="E33" s="73"/>
      <c r="F33" s="73"/>
      <c r="G33" s="73"/>
      <c r="H33" s="73"/>
      <c r="I33" s="74"/>
    </row>
    <row r="34" spans="1:9" x14ac:dyDescent="0.35">
      <c r="A34" s="72"/>
      <c r="B34" s="35"/>
      <c r="C34" s="35"/>
      <c r="D34" s="73"/>
      <c r="E34" s="73"/>
      <c r="F34" s="73"/>
      <c r="G34" s="73"/>
      <c r="H34" s="73"/>
      <c r="I34" s="74"/>
    </row>
    <row r="35" spans="1:9" x14ac:dyDescent="0.35">
      <c r="A35" s="72"/>
      <c r="B35" s="35"/>
      <c r="C35" s="35"/>
      <c r="D35" s="73"/>
      <c r="E35" s="73"/>
      <c r="F35" s="73"/>
      <c r="G35" s="73"/>
      <c r="H35" s="73"/>
      <c r="I35" s="74"/>
    </row>
    <row r="36" spans="1:9" x14ac:dyDescent="0.35">
      <c r="A36" s="72"/>
      <c r="B36" s="35"/>
      <c r="C36" s="35"/>
      <c r="D36" s="73"/>
      <c r="E36" s="73"/>
      <c r="F36" s="73"/>
      <c r="G36" s="73"/>
      <c r="H36" s="73"/>
      <c r="I36" s="74"/>
    </row>
    <row r="37" spans="1:9" x14ac:dyDescent="0.35">
      <c r="A37" s="72"/>
      <c r="B37" s="35"/>
      <c r="C37" s="35"/>
      <c r="D37" s="73"/>
      <c r="E37" s="73"/>
      <c r="F37" s="73"/>
      <c r="G37" s="73"/>
      <c r="H37" s="73"/>
      <c r="I37" s="74"/>
    </row>
    <row r="38" spans="1:9" x14ac:dyDescent="0.35">
      <c r="A38" s="72"/>
      <c r="B38" s="35"/>
      <c r="C38" s="35"/>
      <c r="D38" s="73"/>
      <c r="E38" s="73"/>
      <c r="F38" s="73"/>
      <c r="G38" s="73"/>
      <c r="H38" s="73"/>
      <c r="I38" s="74"/>
    </row>
    <row r="39" spans="1:9" x14ac:dyDescent="0.35">
      <c r="A39" s="72"/>
      <c r="B39" s="35"/>
      <c r="C39" s="35"/>
      <c r="D39" s="73"/>
      <c r="E39" s="73"/>
      <c r="F39" s="73"/>
      <c r="G39" s="73"/>
      <c r="H39" s="73"/>
      <c r="I39" s="74"/>
    </row>
    <row r="40" spans="1:9" x14ac:dyDescent="0.35">
      <c r="A40" s="72"/>
      <c r="B40" s="35"/>
      <c r="C40" s="35"/>
      <c r="D40" s="73"/>
      <c r="E40" s="73"/>
      <c r="F40" s="73"/>
      <c r="G40" s="73"/>
      <c r="H40" s="73"/>
      <c r="I40" s="74"/>
    </row>
    <row r="41" spans="1:9" x14ac:dyDescent="0.35">
      <c r="A41" s="72"/>
      <c r="B41" s="35"/>
      <c r="C41" s="35"/>
      <c r="D41" s="73"/>
      <c r="E41" s="73"/>
      <c r="F41" s="73"/>
      <c r="G41" s="73"/>
      <c r="H41" s="73"/>
      <c r="I41" s="74"/>
    </row>
    <row r="42" spans="1:9" x14ac:dyDescent="0.35">
      <c r="A42" s="72"/>
      <c r="B42" s="35"/>
      <c r="C42" s="35"/>
      <c r="D42" s="73"/>
      <c r="E42" s="73"/>
      <c r="F42" s="73"/>
      <c r="G42" s="73"/>
      <c r="H42" s="73"/>
      <c r="I42" s="74"/>
    </row>
    <row r="43" spans="1:9" x14ac:dyDescent="0.35">
      <c r="A43" s="72"/>
      <c r="B43" s="35"/>
      <c r="C43" s="35"/>
      <c r="D43" s="73"/>
      <c r="E43" s="73"/>
      <c r="F43" s="73"/>
      <c r="G43" s="73"/>
      <c r="H43" s="73"/>
      <c r="I43" s="74"/>
    </row>
    <row r="44" spans="1:9" x14ac:dyDescent="0.35">
      <c r="A44" s="72"/>
      <c r="B44" s="35"/>
      <c r="C44" s="35"/>
      <c r="D44" s="73"/>
      <c r="E44" s="73"/>
      <c r="F44" s="73"/>
      <c r="G44" s="73"/>
      <c r="H44" s="73"/>
      <c r="I44" s="74"/>
    </row>
    <row r="45" spans="1:9" x14ac:dyDescent="0.35">
      <c r="A45" s="72"/>
      <c r="B45" s="35"/>
      <c r="C45" s="35"/>
      <c r="D45" s="73"/>
      <c r="E45" s="73"/>
      <c r="F45" s="73"/>
      <c r="G45" s="73"/>
      <c r="H45" s="73"/>
      <c r="I45" s="74"/>
    </row>
    <row r="46" spans="1:9" x14ac:dyDescent="0.35">
      <c r="A46" s="72"/>
      <c r="B46" s="35"/>
      <c r="C46" s="35"/>
      <c r="D46" s="73"/>
      <c r="E46" s="73"/>
      <c r="F46" s="73"/>
      <c r="G46" s="73"/>
      <c r="H46" s="73"/>
      <c r="I46" s="74"/>
    </row>
    <row r="47" spans="1:9" x14ac:dyDescent="0.35">
      <c r="A47" s="72"/>
      <c r="B47" s="35"/>
      <c r="C47" s="35"/>
      <c r="D47" s="73"/>
      <c r="E47" s="73"/>
      <c r="F47" s="73"/>
      <c r="G47" s="73"/>
      <c r="H47" s="73"/>
      <c r="I47" s="74"/>
    </row>
  </sheetData>
  <mergeCells count="12">
    <mergeCell ref="F4:F5"/>
    <mergeCell ref="A1:I1"/>
    <mergeCell ref="A2:I2"/>
    <mergeCell ref="A3:I3"/>
    <mergeCell ref="G4:G5"/>
    <mergeCell ref="H4:H5"/>
    <mergeCell ref="I4:I5"/>
    <mergeCell ref="A4:A5"/>
    <mergeCell ref="B4:B5"/>
    <mergeCell ref="C4:C5"/>
    <mergeCell ref="D4:D5"/>
    <mergeCell ref="E4:E5"/>
  </mergeCells>
  <phoneticPr fontId="8" type="noConversion"/>
  <printOptions horizontalCentered="1"/>
  <pageMargins left="0.11811023622047245" right="0.11811023622047245" top="0.74803149606299213" bottom="0.55118110236220474" header="0.31496062992125984" footer="0.31496062992125984"/>
  <pageSetup paperSize="9" scale="70" orientation="landscape" horizontalDpi="120" verticalDpi="18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17">
    <tabColor rgb="FF92D050"/>
  </sheetPr>
  <dimension ref="A1:S47"/>
  <sheetViews>
    <sheetView topLeftCell="A13" workbookViewId="0">
      <selection activeCell="E27" sqref="E27"/>
    </sheetView>
  </sheetViews>
  <sheetFormatPr defaultColWidth="13" defaultRowHeight="21" x14ac:dyDescent="0.35"/>
  <cols>
    <col min="1" max="1" width="16.28515625" style="16" customWidth="1"/>
    <col min="2" max="2" width="20.140625" style="16" bestFit="1" customWidth="1"/>
    <col min="3" max="3" width="31.140625" style="16" customWidth="1"/>
    <col min="4" max="7" width="21.7109375" style="16" customWidth="1"/>
    <col min="8" max="8" width="23.28515625" style="16" customWidth="1"/>
    <col min="9" max="9" width="13" style="16" customWidth="1"/>
    <col min="10" max="10" width="13.28515625" style="16" customWidth="1"/>
    <col min="11" max="11" width="12" style="16" customWidth="1"/>
    <col min="12" max="13" width="14.28515625" style="16" customWidth="1"/>
    <col min="14" max="14" width="15.85546875" style="16" customWidth="1"/>
    <col min="15" max="15" width="13" style="16" customWidth="1"/>
    <col min="16" max="16" width="15.28515625" style="16" customWidth="1"/>
    <col min="17" max="17" width="13.7109375" style="16" customWidth="1"/>
    <col min="18" max="18" width="12.42578125" style="16" customWidth="1"/>
    <col min="19" max="19" width="11.85546875" style="16" customWidth="1"/>
    <col min="20" max="20" width="14.28515625" style="16" customWidth="1"/>
    <col min="21" max="16384" width="13" style="16"/>
  </cols>
  <sheetData>
    <row r="1" spans="1:19" x14ac:dyDescent="0.35">
      <c r="A1" s="393" t="s">
        <v>30</v>
      </c>
      <c r="B1" s="393"/>
      <c r="C1" s="393"/>
      <c r="D1" s="393"/>
      <c r="E1" s="393"/>
      <c r="F1" s="393"/>
      <c r="G1" s="393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x14ac:dyDescent="0.35">
      <c r="A2" s="393" t="s">
        <v>245</v>
      </c>
      <c r="B2" s="393"/>
      <c r="C2" s="393"/>
      <c r="D2" s="393"/>
      <c r="E2" s="393"/>
      <c r="F2" s="393"/>
      <c r="G2" s="393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35">
      <c r="A3" s="394" t="str">
        <f>งานบริหาร!A3</f>
        <v>ตั้งแต่วันที่ 1 ตุลาคม 2559 ถึงวันที่ 30 กันยายน 2560</v>
      </c>
      <c r="B3" s="394"/>
      <c r="C3" s="394"/>
      <c r="D3" s="394"/>
      <c r="E3" s="394"/>
      <c r="F3" s="394"/>
      <c r="G3" s="394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19" ht="21" customHeight="1" x14ac:dyDescent="0.35">
      <c r="A4" s="435" t="s">
        <v>226</v>
      </c>
      <c r="B4" s="436" t="s">
        <v>208</v>
      </c>
      <c r="C4" s="435" t="s">
        <v>205</v>
      </c>
      <c r="D4" s="435" t="s">
        <v>22</v>
      </c>
      <c r="E4" s="435" t="s">
        <v>244</v>
      </c>
      <c r="F4" s="435" t="s">
        <v>246</v>
      </c>
      <c r="G4" s="435" t="s">
        <v>9</v>
      </c>
    </row>
    <row r="5" spans="1:19" x14ac:dyDescent="0.35">
      <c r="A5" s="438"/>
      <c r="B5" s="437"/>
      <c r="C5" s="438"/>
      <c r="D5" s="438"/>
      <c r="E5" s="438"/>
      <c r="F5" s="438"/>
      <c r="G5" s="438"/>
    </row>
    <row r="6" spans="1:19" x14ac:dyDescent="0.35">
      <c r="A6" s="104"/>
      <c r="B6" s="104"/>
      <c r="C6" s="104"/>
      <c r="D6" s="104"/>
      <c r="E6" s="104"/>
      <c r="F6" s="104"/>
      <c r="G6" s="104"/>
    </row>
    <row r="7" spans="1:19" x14ac:dyDescent="0.35">
      <c r="A7" s="141" t="s">
        <v>227</v>
      </c>
      <c r="B7" s="141" t="s">
        <v>127</v>
      </c>
      <c r="C7" s="141" t="s">
        <v>210</v>
      </c>
      <c r="D7" s="67">
        <v>0</v>
      </c>
      <c r="E7" s="68">
        <v>0</v>
      </c>
      <c r="F7" s="68">
        <v>0</v>
      </c>
      <c r="G7" s="68">
        <f>SUM(E7:F7)</f>
        <v>0</v>
      </c>
      <c r="H7" s="62"/>
    </row>
    <row r="8" spans="1:19" x14ac:dyDescent="0.35">
      <c r="A8" s="141"/>
      <c r="B8" s="141" t="s">
        <v>128</v>
      </c>
      <c r="C8" s="141" t="s">
        <v>210</v>
      </c>
      <c r="D8" s="67">
        <f>1365000-50000</f>
        <v>1315000</v>
      </c>
      <c r="E8" s="68">
        <v>1240320</v>
      </c>
      <c r="F8" s="68">
        <v>0</v>
      </c>
      <c r="G8" s="68">
        <f t="shared" ref="G8:G14" si="0">SUM(E8:F8)</f>
        <v>1240320</v>
      </c>
    </row>
    <row r="9" spans="1:19" x14ac:dyDescent="0.35">
      <c r="A9" s="141" t="s">
        <v>228</v>
      </c>
      <c r="B9" s="10" t="s">
        <v>25</v>
      </c>
      <c r="C9" s="141" t="s">
        <v>210</v>
      </c>
      <c r="D9" s="67">
        <v>98000</v>
      </c>
      <c r="E9" s="67">
        <v>66000</v>
      </c>
      <c r="F9" s="67">
        <v>0</v>
      </c>
      <c r="G9" s="68">
        <f t="shared" si="0"/>
        <v>66000</v>
      </c>
    </row>
    <row r="10" spans="1:19" x14ac:dyDescent="0.35">
      <c r="A10" s="141" t="s">
        <v>20</v>
      </c>
      <c r="B10" s="145" t="s">
        <v>26</v>
      </c>
      <c r="C10" s="141" t="s">
        <v>210</v>
      </c>
      <c r="D10" s="140">
        <f>70000+70000</f>
        <v>140000</v>
      </c>
      <c r="E10" s="140">
        <v>39355</v>
      </c>
      <c r="F10" s="140">
        <v>0</v>
      </c>
      <c r="G10" s="68">
        <f t="shared" si="0"/>
        <v>39355</v>
      </c>
    </row>
    <row r="11" spans="1:19" x14ac:dyDescent="0.35">
      <c r="A11" s="141"/>
      <c r="B11" s="145" t="s">
        <v>26</v>
      </c>
      <c r="C11" s="141" t="s">
        <v>262</v>
      </c>
      <c r="D11" s="140"/>
      <c r="E11" s="140">
        <v>0</v>
      </c>
      <c r="F11" s="140">
        <v>0</v>
      </c>
      <c r="G11" s="68">
        <f t="shared" si="0"/>
        <v>0</v>
      </c>
    </row>
    <row r="12" spans="1:19" x14ac:dyDescent="0.35">
      <c r="A12" s="141"/>
      <c r="B12" s="141" t="s">
        <v>27</v>
      </c>
      <c r="C12" s="141" t="s">
        <v>210</v>
      </c>
      <c r="D12" s="140">
        <f>138000+10000</f>
        <v>148000</v>
      </c>
      <c r="E12" s="140">
        <v>97139</v>
      </c>
      <c r="F12" s="140">
        <v>0</v>
      </c>
      <c r="G12" s="68">
        <f t="shared" si="0"/>
        <v>97139</v>
      </c>
      <c r="H12" s="62"/>
    </row>
    <row r="13" spans="1:19" x14ac:dyDescent="0.35">
      <c r="A13" s="141"/>
      <c r="B13" s="141" t="s">
        <v>28</v>
      </c>
      <c r="C13" s="141" t="s">
        <v>210</v>
      </c>
      <c r="D13" s="140">
        <v>1500</v>
      </c>
      <c r="E13" s="140">
        <v>1417</v>
      </c>
      <c r="F13" s="140">
        <v>0</v>
      </c>
      <c r="G13" s="68">
        <f t="shared" si="0"/>
        <v>1417</v>
      </c>
    </row>
    <row r="14" spans="1:19" x14ac:dyDescent="0.35">
      <c r="A14" s="141" t="s">
        <v>229</v>
      </c>
      <c r="B14" s="141" t="s">
        <v>316</v>
      </c>
      <c r="C14" s="141" t="s">
        <v>210</v>
      </c>
      <c r="D14" s="67">
        <v>85000</v>
      </c>
      <c r="E14" s="140">
        <v>78700</v>
      </c>
      <c r="F14" s="67">
        <v>0</v>
      </c>
      <c r="G14" s="68">
        <f t="shared" si="0"/>
        <v>78700</v>
      </c>
      <c r="H14" s="65"/>
      <c r="I14" s="12"/>
      <c r="J14" s="12"/>
    </row>
    <row r="15" spans="1:19" x14ac:dyDescent="0.35">
      <c r="A15" s="141"/>
      <c r="B15" s="141" t="s">
        <v>45</v>
      </c>
      <c r="C15" s="141" t="s">
        <v>210</v>
      </c>
      <c r="D15" s="67">
        <v>0</v>
      </c>
      <c r="E15" s="140">
        <v>0</v>
      </c>
      <c r="F15" s="68">
        <v>0</v>
      </c>
      <c r="G15" s="68">
        <f t="shared" ref="G15:G20" si="1">SUM(E15:F15)</f>
        <v>0</v>
      </c>
      <c r="H15" s="65"/>
      <c r="I15" s="12"/>
      <c r="J15" s="12"/>
    </row>
    <row r="16" spans="1:19" x14ac:dyDescent="0.35">
      <c r="A16" s="141"/>
      <c r="B16" s="141" t="s">
        <v>45</v>
      </c>
      <c r="C16" s="141" t="s">
        <v>262</v>
      </c>
      <c r="D16" s="67">
        <v>0</v>
      </c>
      <c r="E16" s="68">
        <v>0</v>
      </c>
      <c r="F16" s="68">
        <v>0</v>
      </c>
      <c r="G16" s="68">
        <f t="shared" si="1"/>
        <v>0</v>
      </c>
      <c r="H16" s="152"/>
      <c r="I16" s="12"/>
      <c r="J16" s="12"/>
    </row>
    <row r="17" spans="1:10" x14ac:dyDescent="0.35">
      <c r="A17" s="141" t="s">
        <v>230</v>
      </c>
      <c r="B17" s="10" t="s">
        <v>49</v>
      </c>
      <c r="C17" s="141" t="s">
        <v>210</v>
      </c>
      <c r="D17" s="68">
        <v>0</v>
      </c>
      <c r="E17" s="140">
        <v>0</v>
      </c>
      <c r="F17" s="68">
        <v>0</v>
      </c>
      <c r="G17" s="68">
        <f t="shared" si="1"/>
        <v>0</v>
      </c>
      <c r="H17" s="65"/>
      <c r="I17" s="12"/>
      <c r="J17" s="12"/>
    </row>
    <row r="18" spans="1:10" x14ac:dyDescent="0.35">
      <c r="A18" s="141" t="s">
        <v>231</v>
      </c>
      <c r="B18" s="10" t="s">
        <v>29</v>
      </c>
      <c r="C18" s="141" t="s">
        <v>210</v>
      </c>
      <c r="D18" s="68">
        <v>0</v>
      </c>
      <c r="E18" s="140">
        <v>0</v>
      </c>
      <c r="F18" s="68">
        <v>0</v>
      </c>
      <c r="G18" s="68">
        <f t="shared" si="1"/>
        <v>0</v>
      </c>
      <c r="H18" s="65"/>
      <c r="I18" s="12"/>
      <c r="J18" s="12"/>
    </row>
    <row r="19" spans="1:10" x14ac:dyDescent="0.35">
      <c r="A19" s="141" t="s">
        <v>23</v>
      </c>
      <c r="B19" s="141" t="s">
        <v>23</v>
      </c>
      <c r="C19" s="141" t="s">
        <v>210</v>
      </c>
      <c r="D19" s="64">
        <v>0</v>
      </c>
      <c r="E19" s="140">
        <v>0</v>
      </c>
      <c r="F19" s="64">
        <v>0</v>
      </c>
      <c r="G19" s="68">
        <f t="shared" si="1"/>
        <v>0</v>
      </c>
      <c r="H19" s="65"/>
      <c r="I19" s="12"/>
      <c r="J19" s="12"/>
    </row>
    <row r="20" spans="1:10" x14ac:dyDescent="0.35">
      <c r="A20" s="10"/>
      <c r="B20" s="141" t="s">
        <v>23</v>
      </c>
      <c r="C20" s="141" t="s">
        <v>262</v>
      </c>
      <c r="D20" s="67">
        <v>0</v>
      </c>
      <c r="E20" s="67">
        <v>0</v>
      </c>
      <c r="F20" s="68">
        <v>0</v>
      </c>
      <c r="G20" s="68">
        <f t="shared" si="1"/>
        <v>0</v>
      </c>
      <c r="H20" s="152"/>
      <c r="I20" s="12"/>
      <c r="J20" s="12"/>
    </row>
    <row r="21" spans="1:10" x14ac:dyDescent="0.35">
      <c r="A21" s="142"/>
      <c r="B21" s="141"/>
      <c r="C21" s="141"/>
      <c r="D21" s="67"/>
      <c r="E21" s="67"/>
      <c r="F21" s="68"/>
      <c r="G21" s="68"/>
      <c r="H21" s="65"/>
      <c r="I21" s="12"/>
      <c r="J21" s="12"/>
    </row>
    <row r="22" spans="1:10" x14ac:dyDescent="0.35">
      <c r="A22" s="142"/>
      <c r="B22" s="141"/>
      <c r="C22" s="141"/>
      <c r="D22" s="67"/>
      <c r="E22" s="67"/>
      <c r="F22" s="68"/>
      <c r="G22" s="68"/>
    </row>
    <row r="23" spans="1:10" x14ac:dyDescent="0.35">
      <c r="A23" s="143"/>
      <c r="B23" s="146"/>
      <c r="C23" s="146"/>
      <c r="D23" s="144"/>
      <c r="E23" s="144"/>
      <c r="F23" s="147"/>
      <c r="G23" s="147"/>
    </row>
    <row r="24" spans="1:10" ht="21.75" thickBot="1" x14ac:dyDescent="0.4">
      <c r="A24" s="118"/>
      <c r="B24" s="117" t="s">
        <v>9</v>
      </c>
      <c r="C24" s="117"/>
      <c r="D24" s="69">
        <f>SUM(D7:D23)</f>
        <v>1787500</v>
      </c>
      <c r="E24" s="70">
        <f>SUM(E7:E23)</f>
        <v>1522931</v>
      </c>
      <c r="F24" s="69">
        <f>SUM(F7:F23)</f>
        <v>0</v>
      </c>
      <c r="G24" s="71">
        <f>SUM(G7:G23)</f>
        <v>1522931</v>
      </c>
    </row>
    <row r="25" spans="1:10" ht="21.75" thickTop="1" x14ac:dyDescent="0.35">
      <c r="A25" s="72"/>
      <c r="B25" s="35"/>
      <c r="C25" s="35"/>
      <c r="D25" s="73"/>
      <c r="E25" s="73"/>
      <c r="F25" s="73"/>
      <c r="G25" s="74"/>
    </row>
    <row r="26" spans="1:10" x14ac:dyDescent="0.35">
      <c r="A26" s="72"/>
      <c r="B26" s="35"/>
      <c r="C26" s="35"/>
      <c r="D26" s="73"/>
      <c r="E26" s="73"/>
      <c r="F26" s="73"/>
      <c r="G26" s="74"/>
    </row>
    <row r="27" spans="1:10" x14ac:dyDescent="0.35">
      <c r="A27" s="72"/>
      <c r="B27" s="35"/>
      <c r="C27" s="35"/>
      <c r="D27" s="73"/>
      <c r="E27" s="73"/>
      <c r="F27" s="73"/>
      <c r="G27" s="74"/>
    </row>
    <row r="28" spans="1:10" x14ac:dyDescent="0.35">
      <c r="A28" s="72"/>
      <c r="B28" s="35"/>
      <c r="C28" s="35"/>
      <c r="D28" s="73"/>
      <c r="E28" s="73"/>
      <c r="F28" s="73"/>
      <c r="G28" s="74"/>
    </row>
    <row r="29" spans="1:10" x14ac:dyDescent="0.35">
      <c r="A29" s="72"/>
      <c r="B29" s="35"/>
      <c r="C29" s="35"/>
      <c r="D29" s="73"/>
      <c r="E29" s="73"/>
      <c r="F29" s="73"/>
      <c r="G29" s="74"/>
    </row>
    <row r="30" spans="1:10" x14ac:dyDescent="0.35">
      <c r="A30" s="72"/>
      <c r="B30" s="35"/>
      <c r="C30" s="35"/>
      <c r="D30" s="73"/>
      <c r="E30" s="73"/>
      <c r="F30" s="73"/>
      <c r="G30" s="74"/>
    </row>
    <row r="31" spans="1:10" x14ac:dyDescent="0.35">
      <c r="A31" s="72"/>
      <c r="B31" s="35"/>
      <c r="C31" s="35"/>
      <c r="D31" s="73"/>
      <c r="E31" s="73"/>
      <c r="F31" s="73"/>
      <c r="G31" s="74"/>
    </row>
    <row r="32" spans="1:10" x14ac:dyDescent="0.35">
      <c r="A32" s="72"/>
      <c r="B32" s="35"/>
      <c r="C32" s="35"/>
      <c r="D32" s="73"/>
      <c r="E32" s="73"/>
      <c r="F32" s="73"/>
      <c r="G32" s="74"/>
    </row>
    <row r="33" spans="1:7" x14ac:dyDescent="0.35">
      <c r="A33" s="72"/>
      <c r="B33" s="35"/>
      <c r="C33" s="35"/>
      <c r="D33" s="73"/>
      <c r="E33" s="73"/>
      <c r="F33" s="73"/>
      <c r="G33" s="74"/>
    </row>
    <row r="34" spans="1:7" x14ac:dyDescent="0.35">
      <c r="A34" s="72"/>
      <c r="B34" s="35"/>
      <c r="C34" s="35"/>
      <c r="D34" s="73"/>
      <c r="E34" s="73"/>
      <c r="F34" s="73"/>
      <c r="G34" s="74"/>
    </row>
    <row r="35" spans="1:7" x14ac:dyDescent="0.35">
      <c r="A35" s="72"/>
      <c r="B35" s="35"/>
      <c r="C35" s="35"/>
      <c r="D35" s="73"/>
      <c r="E35" s="73"/>
      <c r="F35" s="73"/>
      <c r="G35" s="74"/>
    </row>
    <row r="36" spans="1:7" x14ac:dyDescent="0.35">
      <c r="A36" s="72"/>
      <c r="B36" s="35"/>
      <c r="C36" s="35"/>
      <c r="D36" s="73"/>
      <c r="E36" s="73"/>
      <c r="F36" s="73"/>
      <c r="G36" s="74"/>
    </row>
    <row r="37" spans="1:7" x14ac:dyDescent="0.35">
      <c r="A37" s="72"/>
      <c r="B37" s="35"/>
      <c r="C37" s="35"/>
      <c r="D37" s="73"/>
      <c r="E37" s="73"/>
      <c r="F37" s="73"/>
      <c r="G37" s="74"/>
    </row>
    <row r="38" spans="1:7" x14ac:dyDescent="0.35">
      <c r="A38" s="72"/>
      <c r="B38" s="35"/>
      <c r="C38" s="35"/>
      <c r="D38" s="73"/>
      <c r="E38" s="73"/>
      <c r="F38" s="73"/>
      <c r="G38" s="74"/>
    </row>
    <row r="39" spans="1:7" x14ac:dyDescent="0.35">
      <c r="A39" s="72"/>
      <c r="B39" s="35"/>
      <c r="C39" s="35"/>
      <c r="D39" s="73"/>
      <c r="E39" s="73"/>
      <c r="F39" s="73"/>
      <c r="G39" s="74"/>
    </row>
    <row r="40" spans="1:7" x14ac:dyDescent="0.35">
      <c r="A40" s="72"/>
      <c r="B40" s="35"/>
      <c r="C40" s="35"/>
      <c r="D40" s="73"/>
      <c r="E40" s="73"/>
      <c r="F40" s="73"/>
      <c r="G40" s="74"/>
    </row>
    <row r="41" spans="1:7" x14ac:dyDescent="0.35">
      <c r="A41" s="72"/>
      <c r="B41" s="35"/>
      <c r="C41" s="35"/>
      <c r="D41" s="73"/>
      <c r="E41" s="73"/>
      <c r="F41" s="73"/>
      <c r="G41" s="74"/>
    </row>
    <row r="42" spans="1:7" x14ac:dyDescent="0.35">
      <c r="A42" s="72"/>
      <c r="B42" s="35"/>
      <c r="C42" s="35"/>
      <c r="D42" s="73"/>
      <c r="E42" s="73"/>
      <c r="F42" s="73"/>
      <c r="G42" s="74"/>
    </row>
    <row r="43" spans="1:7" x14ac:dyDescent="0.35">
      <c r="A43" s="72"/>
      <c r="B43" s="35"/>
      <c r="C43" s="35"/>
      <c r="D43" s="73"/>
      <c r="E43" s="73"/>
      <c r="F43" s="73"/>
      <c r="G43" s="74"/>
    </row>
    <row r="44" spans="1:7" x14ac:dyDescent="0.35">
      <c r="A44" s="72"/>
      <c r="B44" s="35"/>
      <c r="C44" s="35"/>
      <c r="D44" s="73"/>
      <c r="E44" s="73"/>
      <c r="F44" s="73"/>
      <c r="G44" s="74"/>
    </row>
    <row r="45" spans="1:7" x14ac:dyDescent="0.35">
      <c r="A45" s="72"/>
      <c r="B45" s="35"/>
      <c r="C45" s="35"/>
      <c r="D45" s="73"/>
      <c r="E45" s="73"/>
      <c r="F45" s="73"/>
      <c r="G45" s="74"/>
    </row>
    <row r="46" spans="1:7" x14ac:dyDescent="0.35">
      <c r="A46" s="72"/>
      <c r="B46" s="35"/>
      <c r="C46" s="35"/>
      <c r="D46" s="73"/>
      <c r="E46" s="73"/>
      <c r="F46" s="73"/>
      <c r="G46" s="74"/>
    </row>
    <row r="47" spans="1:7" x14ac:dyDescent="0.35">
      <c r="A47" s="72"/>
      <c r="B47" s="35"/>
      <c r="C47" s="35"/>
      <c r="D47" s="73"/>
      <c r="E47" s="73"/>
      <c r="F47" s="73"/>
      <c r="G47" s="74"/>
    </row>
  </sheetData>
  <mergeCells count="10">
    <mergeCell ref="A1:G1"/>
    <mergeCell ref="A2:G2"/>
    <mergeCell ref="A3:G3"/>
    <mergeCell ref="G4:G5"/>
    <mergeCell ref="A4:A5"/>
    <mergeCell ref="B4:B5"/>
    <mergeCell ref="C4:C5"/>
    <mergeCell ref="D4:D5"/>
    <mergeCell ref="E4:E5"/>
    <mergeCell ref="F4:F5"/>
  </mergeCells>
  <phoneticPr fontId="8" type="noConversion"/>
  <printOptions horizontalCentered="1"/>
  <pageMargins left="0.19685039370078741" right="0.19685039370078741" top="0.74803149606299213" bottom="0.74803149606299213" header="0.31496062992125984" footer="0.31496062992125984"/>
  <pageSetup paperSize="9" scale="90" orientation="landscape" horizontalDpi="120" verticalDpi="18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18">
    <tabColor rgb="FF92D050"/>
  </sheetPr>
  <dimension ref="A1:V47"/>
  <sheetViews>
    <sheetView zoomScale="90" workbookViewId="0">
      <pane xSplit="3" ySplit="6" topLeftCell="F7" activePane="bottomRight" state="frozen"/>
      <selection pane="topRight" activeCell="D1" sqref="D1"/>
      <selection pane="bottomLeft" activeCell="A7" sqref="A7"/>
      <selection pane="bottomRight" activeCell="H17" sqref="H17"/>
    </sheetView>
  </sheetViews>
  <sheetFormatPr defaultColWidth="13" defaultRowHeight="21" x14ac:dyDescent="0.35"/>
  <cols>
    <col min="1" max="1" width="16.28515625" style="16" customWidth="1"/>
    <col min="2" max="2" width="20.5703125" style="16" bestFit="1" customWidth="1"/>
    <col min="3" max="3" width="31.140625" style="16" customWidth="1"/>
    <col min="4" max="10" width="21.7109375" style="16" customWidth="1"/>
    <col min="11" max="11" width="15.7109375" style="16" customWidth="1"/>
    <col min="12" max="12" width="13" style="16" customWidth="1"/>
    <col min="13" max="13" width="13.28515625" style="16" customWidth="1"/>
    <col min="14" max="14" width="12" style="16" customWidth="1"/>
    <col min="15" max="16" width="14.28515625" style="16" customWidth="1"/>
    <col min="17" max="17" width="15.85546875" style="16" customWidth="1"/>
    <col min="18" max="18" width="13" style="16" customWidth="1"/>
    <col min="19" max="19" width="15.28515625" style="16" customWidth="1"/>
    <col min="20" max="20" width="13.7109375" style="16" customWidth="1"/>
    <col min="21" max="21" width="12.42578125" style="16" customWidth="1"/>
    <col min="22" max="22" width="11.85546875" style="16" customWidth="1"/>
    <col min="23" max="23" width="14.28515625" style="16" customWidth="1"/>
    <col min="24" max="16384" width="13" style="16"/>
  </cols>
  <sheetData>
    <row r="1" spans="1:22" x14ac:dyDescent="0.35">
      <c r="A1" s="393" t="s">
        <v>30</v>
      </c>
      <c r="B1" s="393"/>
      <c r="C1" s="393"/>
      <c r="D1" s="393"/>
      <c r="E1" s="393"/>
      <c r="F1" s="393"/>
      <c r="G1" s="393"/>
      <c r="H1" s="393"/>
      <c r="I1" s="393"/>
      <c r="J1" s="393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x14ac:dyDescent="0.35">
      <c r="A2" s="393" t="s">
        <v>335</v>
      </c>
      <c r="B2" s="393"/>
      <c r="C2" s="393"/>
      <c r="D2" s="393"/>
      <c r="E2" s="393"/>
      <c r="F2" s="393"/>
      <c r="G2" s="393"/>
      <c r="H2" s="393"/>
      <c r="I2" s="393"/>
      <c r="J2" s="393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1:22" x14ac:dyDescent="0.35">
      <c r="A3" s="394" t="str">
        <f>งานบริหาร!A3</f>
        <v>ตั้งแต่วันที่ 1 ตุลาคม 2559 ถึงวันที่ 30 กันยายน 2560</v>
      </c>
      <c r="B3" s="394"/>
      <c r="C3" s="394"/>
      <c r="D3" s="394"/>
      <c r="E3" s="394"/>
      <c r="F3" s="394"/>
      <c r="G3" s="394"/>
      <c r="H3" s="394"/>
      <c r="I3" s="394"/>
      <c r="J3" s="394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2" ht="21" customHeight="1" x14ac:dyDescent="0.35">
      <c r="A4" s="435" t="s">
        <v>226</v>
      </c>
      <c r="B4" s="436" t="s">
        <v>208</v>
      </c>
      <c r="C4" s="435" t="s">
        <v>205</v>
      </c>
      <c r="D4" s="435" t="s">
        <v>22</v>
      </c>
      <c r="E4" s="435" t="s">
        <v>134</v>
      </c>
      <c r="F4" s="435" t="s">
        <v>50</v>
      </c>
      <c r="G4" s="435" t="s">
        <v>51</v>
      </c>
      <c r="H4" s="435" t="s">
        <v>77</v>
      </c>
      <c r="I4" s="435" t="s">
        <v>133</v>
      </c>
      <c r="J4" s="435" t="s">
        <v>9</v>
      </c>
    </row>
    <row r="5" spans="1:22" x14ac:dyDescent="0.35">
      <c r="A5" s="438"/>
      <c r="B5" s="437"/>
      <c r="C5" s="438"/>
      <c r="D5" s="438"/>
      <c r="E5" s="438"/>
      <c r="F5" s="438"/>
      <c r="G5" s="438"/>
      <c r="H5" s="438"/>
      <c r="I5" s="438"/>
      <c r="J5" s="438"/>
    </row>
    <row r="6" spans="1:22" x14ac:dyDescent="0.35">
      <c r="A6" s="104"/>
      <c r="B6" s="104"/>
      <c r="C6" s="104"/>
      <c r="D6" s="104"/>
      <c r="E6" s="104"/>
      <c r="F6" s="104"/>
      <c r="G6" s="104"/>
      <c r="H6" s="104"/>
      <c r="I6" s="104"/>
      <c r="J6" s="104"/>
    </row>
    <row r="7" spans="1:22" x14ac:dyDescent="0.35">
      <c r="A7" s="141" t="s">
        <v>227</v>
      </c>
      <c r="B7" s="141" t="s">
        <v>127</v>
      </c>
      <c r="C7" s="141" t="s">
        <v>210</v>
      </c>
      <c r="D7" s="67">
        <v>0</v>
      </c>
      <c r="E7" s="68">
        <v>0</v>
      </c>
      <c r="F7" s="68">
        <v>0</v>
      </c>
      <c r="G7" s="68">
        <v>0</v>
      </c>
      <c r="H7" s="68">
        <v>0</v>
      </c>
      <c r="I7" s="68">
        <v>0</v>
      </c>
      <c r="J7" s="68">
        <f>SUM(E7:I7)</f>
        <v>0</v>
      </c>
      <c r="K7" s="62"/>
    </row>
    <row r="8" spans="1:22" x14ac:dyDescent="0.35">
      <c r="A8" s="141"/>
      <c r="B8" s="141" t="s">
        <v>128</v>
      </c>
      <c r="C8" s="141" t="s">
        <v>210</v>
      </c>
      <c r="D8" s="67">
        <f>1424640-325000+377280+2085000-100000</f>
        <v>3461920</v>
      </c>
      <c r="E8" s="68">
        <v>968275.61</v>
      </c>
      <c r="F8" s="68">
        <v>341160</v>
      </c>
      <c r="G8" s="68">
        <v>0</v>
      </c>
      <c r="H8" s="68">
        <v>1829597</v>
      </c>
      <c r="I8" s="68">
        <v>0</v>
      </c>
      <c r="J8" s="68">
        <f t="shared" ref="J8:J15" si="0">SUM(E8:I8)</f>
        <v>3139032.61</v>
      </c>
    </row>
    <row r="9" spans="1:22" x14ac:dyDescent="0.35">
      <c r="A9" s="141" t="s">
        <v>228</v>
      </c>
      <c r="B9" s="10" t="s">
        <v>25</v>
      </c>
      <c r="C9" s="141" t="s">
        <v>210</v>
      </c>
      <c r="D9" s="67">
        <f>20000+10000+231000-11000</f>
        <v>250000</v>
      </c>
      <c r="E9" s="67">
        <v>9155</v>
      </c>
      <c r="F9" s="67">
        <v>1900</v>
      </c>
      <c r="G9" s="67">
        <v>0</v>
      </c>
      <c r="H9" s="67">
        <v>181800</v>
      </c>
      <c r="I9" s="67">
        <v>0</v>
      </c>
      <c r="J9" s="68">
        <f t="shared" si="0"/>
        <v>192855</v>
      </c>
    </row>
    <row r="10" spans="1:22" x14ac:dyDescent="0.35">
      <c r="A10" s="141" t="s">
        <v>20</v>
      </c>
      <c r="B10" s="145" t="s">
        <v>26</v>
      </c>
      <c r="C10" s="141" t="s">
        <v>210</v>
      </c>
      <c r="D10" s="140">
        <f>90000+370000+90000-190000+2080000+583000-200000</f>
        <v>2823000</v>
      </c>
      <c r="E10" s="140">
        <v>33717</v>
      </c>
      <c r="F10" s="140">
        <v>146996.64000000001</v>
      </c>
      <c r="G10" s="140">
        <v>0</v>
      </c>
      <c r="H10" s="140">
        <v>2378160</v>
      </c>
      <c r="I10" s="140">
        <v>0</v>
      </c>
      <c r="J10" s="68">
        <f t="shared" si="0"/>
        <v>2558873.64</v>
      </c>
    </row>
    <row r="11" spans="1:22" x14ac:dyDescent="0.35">
      <c r="A11" s="141"/>
      <c r="B11" s="145" t="s">
        <v>26</v>
      </c>
      <c r="C11" s="141" t="s">
        <v>262</v>
      </c>
      <c r="D11" s="140"/>
      <c r="E11" s="140"/>
      <c r="F11" s="140"/>
      <c r="G11" s="140"/>
      <c r="H11" s="140"/>
      <c r="I11" s="140"/>
      <c r="J11" s="68">
        <f t="shared" si="0"/>
        <v>0</v>
      </c>
    </row>
    <row r="12" spans="1:22" x14ac:dyDescent="0.35">
      <c r="A12" s="141"/>
      <c r="B12" s="141" t="s">
        <v>27</v>
      </c>
      <c r="C12" s="141" t="s">
        <v>210</v>
      </c>
      <c r="D12" s="140">
        <f>50000+15000+910000+220000-140000+20000+40000+355000+195000</f>
        <v>1665000</v>
      </c>
      <c r="E12" s="140">
        <v>17200</v>
      </c>
      <c r="F12" s="140">
        <v>922323</v>
      </c>
      <c r="G12" s="140">
        <v>58170</v>
      </c>
      <c r="H12" s="140">
        <v>456158.14</v>
      </c>
      <c r="I12" s="140">
        <v>0</v>
      </c>
      <c r="J12" s="68">
        <f t="shared" si="0"/>
        <v>1453851.1400000001</v>
      </c>
      <c r="K12" s="62"/>
    </row>
    <row r="13" spans="1:22" x14ac:dyDescent="0.35">
      <c r="A13" s="141"/>
      <c r="B13" s="141" t="s">
        <v>28</v>
      </c>
      <c r="C13" s="141" t="s">
        <v>210</v>
      </c>
      <c r="D13" s="140">
        <f>2000+50000</f>
        <v>52000</v>
      </c>
      <c r="E13" s="140">
        <v>0</v>
      </c>
      <c r="F13" s="140">
        <v>42027.07</v>
      </c>
      <c r="G13" s="140">
        <v>0</v>
      </c>
      <c r="H13" s="140">
        <v>0</v>
      </c>
      <c r="I13" s="140">
        <v>0</v>
      </c>
      <c r="J13" s="68">
        <f t="shared" si="0"/>
        <v>42027.07</v>
      </c>
    </row>
    <row r="14" spans="1:22" x14ac:dyDescent="0.35">
      <c r="A14" s="141" t="s">
        <v>229</v>
      </c>
      <c r="B14" s="141" t="s">
        <v>316</v>
      </c>
      <c r="C14" s="141" t="s">
        <v>210</v>
      </c>
      <c r="D14" s="67">
        <v>0</v>
      </c>
      <c r="E14" s="140">
        <v>0</v>
      </c>
      <c r="F14" s="67">
        <v>0</v>
      </c>
      <c r="G14" s="67">
        <v>0</v>
      </c>
      <c r="H14" s="67">
        <v>0</v>
      </c>
      <c r="I14" s="67">
        <v>0</v>
      </c>
      <c r="J14" s="68">
        <f t="shared" si="0"/>
        <v>0</v>
      </c>
    </row>
    <row r="15" spans="1:22" x14ac:dyDescent="0.35">
      <c r="A15" s="141"/>
      <c r="B15" s="141" t="s">
        <v>45</v>
      </c>
      <c r="C15" s="141" t="s">
        <v>210</v>
      </c>
      <c r="D15" s="67">
        <v>0</v>
      </c>
      <c r="E15" s="140">
        <v>0</v>
      </c>
      <c r="F15" s="68">
        <v>0</v>
      </c>
      <c r="G15" s="68">
        <v>0</v>
      </c>
      <c r="H15" s="68">
        <v>0</v>
      </c>
      <c r="I15" s="68">
        <v>0</v>
      </c>
      <c r="J15" s="68">
        <f t="shared" si="0"/>
        <v>0</v>
      </c>
    </row>
    <row r="16" spans="1:22" x14ac:dyDescent="0.35">
      <c r="A16" s="141"/>
      <c r="B16" s="141" t="s">
        <v>45</v>
      </c>
      <c r="C16" s="141" t="s">
        <v>262</v>
      </c>
      <c r="D16" s="67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f>SUM(E16:I16)</f>
        <v>0</v>
      </c>
    </row>
    <row r="17" spans="1:10" x14ac:dyDescent="0.35">
      <c r="A17" s="141" t="s">
        <v>230</v>
      </c>
      <c r="B17" s="10" t="s">
        <v>49</v>
      </c>
      <c r="C17" s="141" t="s">
        <v>210</v>
      </c>
      <c r="D17" s="68">
        <v>0</v>
      </c>
      <c r="E17" s="140">
        <v>0</v>
      </c>
      <c r="F17" s="68">
        <v>0</v>
      </c>
      <c r="G17" s="68">
        <v>0</v>
      </c>
      <c r="H17" s="68">
        <v>0</v>
      </c>
      <c r="I17" s="68">
        <v>0</v>
      </c>
      <c r="J17" s="68">
        <f>SUM(E17:I17)</f>
        <v>0</v>
      </c>
    </row>
    <row r="18" spans="1:10" x14ac:dyDescent="0.35">
      <c r="A18" s="141" t="s">
        <v>231</v>
      </c>
      <c r="B18" s="10" t="s">
        <v>29</v>
      </c>
      <c r="C18" s="141" t="s">
        <v>210</v>
      </c>
      <c r="D18" s="68">
        <v>0</v>
      </c>
      <c r="E18" s="140">
        <v>0</v>
      </c>
      <c r="F18" s="68">
        <v>0</v>
      </c>
      <c r="G18" s="68">
        <v>0</v>
      </c>
      <c r="H18" s="68">
        <v>0</v>
      </c>
      <c r="I18" s="68">
        <v>0</v>
      </c>
      <c r="J18" s="68">
        <f>SUM(E18:I18)</f>
        <v>0</v>
      </c>
    </row>
    <row r="19" spans="1:10" x14ac:dyDescent="0.35">
      <c r="A19" s="141" t="s">
        <v>23</v>
      </c>
      <c r="B19" s="141" t="s">
        <v>23</v>
      </c>
      <c r="C19" s="141" t="s">
        <v>210</v>
      </c>
      <c r="D19" s="64">
        <v>0</v>
      </c>
      <c r="E19" s="140">
        <v>0</v>
      </c>
      <c r="F19" s="64">
        <v>0</v>
      </c>
      <c r="G19" s="64">
        <v>0</v>
      </c>
      <c r="H19" s="64">
        <v>0</v>
      </c>
      <c r="I19" s="68">
        <v>0</v>
      </c>
      <c r="J19" s="68">
        <f>SUM(E19:I19)</f>
        <v>0</v>
      </c>
    </row>
    <row r="20" spans="1:10" x14ac:dyDescent="0.35">
      <c r="A20" s="10"/>
      <c r="B20" s="141" t="s">
        <v>23</v>
      </c>
      <c r="C20" s="141" t="s">
        <v>262</v>
      </c>
      <c r="D20" s="67">
        <v>0</v>
      </c>
      <c r="E20" s="67">
        <v>0</v>
      </c>
      <c r="F20" s="68">
        <v>0</v>
      </c>
      <c r="G20" s="68">
        <v>0</v>
      </c>
      <c r="H20" s="68">
        <v>0</v>
      </c>
      <c r="I20" s="68">
        <v>0</v>
      </c>
      <c r="J20" s="68">
        <f>SUM(E20:I20)</f>
        <v>0</v>
      </c>
    </row>
    <row r="21" spans="1:10" x14ac:dyDescent="0.35">
      <c r="A21" s="142"/>
      <c r="B21" s="141"/>
      <c r="C21" s="141"/>
      <c r="D21" s="67"/>
      <c r="E21" s="67"/>
      <c r="F21" s="68"/>
      <c r="G21" s="68"/>
      <c r="H21" s="68"/>
      <c r="I21" s="68"/>
      <c r="J21" s="68"/>
    </row>
    <row r="22" spans="1:10" x14ac:dyDescent="0.35">
      <c r="A22" s="142"/>
      <c r="B22" s="141"/>
      <c r="C22" s="141"/>
      <c r="D22" s="67"/>
      <c r="E22" s="67"/>
      <c r="F22" s="68"/>
      <c r="G22" s="68"/>
      <c r="H22" s="68"/>
      <c r="I22" s="68"/>
      <c r="J22" s="68"/>
    </row>
    <row r="23" spans="1:10" x14ac:dyDescent="0.35">
      <c r="A23" s="143"/>
      <c r="B23" s="146"/>
      <c r="C23" s="146"/>
      <c r="D23" s="144"/>
      <c r="E23" s="144"/>
      <c r="F23" s="147"/>
      <c r="G23" s="147"/>
      <c r="H23" s="147"/>
      <c r="I23" s="147"/>
      <c r="J23" s="147"/>
    </row>
    <row r="24" spans="1:10" ht="21.75" thickBot="1" x14ac:dyDescent="0.4">
      <c r="A24" s="118"/>
      <c r="B24" s="117" t="s">
        <v>9</v>
      </c>
      <c r="C24" s="117"/>
      <c r="D24" s="69">
        <f t="shared" ref="D24:J24" si="1">SUM(D7:D23)</f>
        <v>8251920</v>
      </c>
      <c r="E24" s="70">
        <f t="shared" si="1"/>
        <v>1028347.61</v>
      </c>
      <c r="F24" s="69">
        <f t="shared" si="1"/>
        <v>1454406.7100000002</v>
      </c>
      <c r="G24" s="69">
        <f t="shared" si="1"/>
        <v>58170</v>
      </c>
      <c r="H24" s="69">
        <f t="shared" si="1"/>
        <v>4845715.1399999997</v>
      </c>
      <c r="I24" s="69">
        <f t="shared" si="1"/>
        <v>0</v>
      </c>
      <c r="J24" s="71">
        <f t="shared" si="1"/>
        <v>7386639.4600000009</v>
      </c>
    </row>
    <row r="25" spans="1:10" ht="21.75" thickTop="1" x14ac:dyDescent="0.35">
      <c r="A25" s="72"/>
      <c r="B25" s="35"/>
      <c r="C25" s="35"/>
      <c r="D25" s="73"/>
      <c r="E25" s="73"/>
      <c r="F25" s="73"/>
      <c r="G25" s="73"/>
      <c r="H25" s="73"/>
      <c r="I25" s="73"/>
      <c r="J25" s="74"/>
    </row>
    <row r="26" spans="1:10" x14ac:dyDescent="0.35">
      <c r="A26" s="72"/>
      <c r="B26" s="35"/>
      <c r="C26" s="35"/>
      <c r="D26" s="73"/>
      <c r="E26" s="73"/>
      <c r="F26" s="73"/>
      <c r="G26" s="73"/>
      <c r="H26" s="73"/>
      <c r="I26" s="73"/>
      <c r="J26" s="74"/>
    </row>
    <row r="27" spans="1:10" x14ac:dyDescent="0.35">
      <c r="A27" s="72"/>
      <c r="B27" s="35"/>
      <c r="C27" s="35"/>
      <c r="D27" s="73"/>
      <c r="E27" s="73"/>
      <c r="F27" s="73"/>
      <c r="G27" s="73"/>
      <c r="H27" s="73"/>
      <c r="I27" s="73"/>
      <c r="J27" s="74"/>
    </row>
    <row r="28" spans="1:10" x14ac:dyDescent="0.35">
      <c r="A28" s="72"/>
      <c r="B28" s="35"/>
      <c r="C28" s="35"/>
      <c r="D28" s="73"/>
      <c r="E28" s="73"/>
      <c r="F28" s="73"/>
      <c r="G28" s="73"/>
      <c r="H28" s="73"/>
      <c r="I28" s="73"/>
      <c r="J28" s="74"/>
    </row>
    <row r="29" spans="1:10" x14ac:dyDescent="0.35">
      <c r="A29" s="72"/>
      <c r="B29" s="35"/>
      <c r="C29" s="35"/>
      <c r="D29" s="73"/>
      <c r="E29" s="73"/>
      <c r="F29" s="73"/>
      <c r="G29" s="73"/>
      <c r="H29" s="73"/>
      <c r="I29" s="73"/>
      <c r="J29" s="74"/>
    </row>
    <row r="30" spans="1:10" x14ac:dyDescent="0.35">
      <c r="A30" s="72"/>
      <c r="B30" s="35"/>
      <c r="C30" s="35"/>
      <c r="D30" s="73"/>
      <c r="E30" s="73"/>
      <c r="F30" s="73"/>
      <c r="G30" s="73"/>
      <c r="H30" s="73"/>
      <c r="I30" s="73"/>
      <c r="J30" s="74"/>
    </row>
    <row r="31" spans="1:10" x14ac:dyDescent="0.35">
      <c r="A31" s="72"/>
      <c r="B31" s="35"/>
      <c r="C31" s="35"/>
      <c r="D31" s="73"/>
      <c r="E31" s="73"/>
      <c r="F31" s="73"/>
      <c r="G31" s="73"/>
      <c r="H31" s="73"/>
      <c r="I31" s="73"/>
      <c r="J31" s="74"/>
    </row>
    <row r="32" spans="1:10" x14ac:dyDescent="0.35">
      <c r="A32" s="72"/>
      <c r="B32" s="35"/>
      <c r="C32" s="35"/>
      <c r="D32" s="73"/>
      <c r="E32" s="73"/>
      <c r="F32" s="73"/>
      <c r="G32" s="73"/>
      <c r="H32" s="73"/>
      <c r="I32" s="73"/>
      <c r="J32" s="74"/>
    </row>
    <row r="33" spans="1:10" x14ac:dyDescent="0.35">
      <c r="A33" s="72"/>
      <c r="B33" s="35"/>
      <c r="C33" s="35"/>
      <c r="D33" s="73"/>
      <c r="E33" s="73"/>
      <c r="F33" s="73"/>
      <c r="G33" s="73"/>
      <c r="H33" s="73"/>
      <c r="I33" s="73"/>
      <c r="J33" s="74"/>
    </row>
    <row r="34" spans="1:10" x14ac:dyDescent="0.35">
      <c r="A34" s="72"/>
      <c r="B34" s="35"/>
      <c r="C34" s="35"/>
      <c r="D34" s="73"/>
      <c r="E34" s="73"/>
      <c r="F34" s="73"/>
      <c r="G34" s="73"/>
      <c r="H34" s="73"/>
      <c r="I34" s="73"/>
      <c r="J34" s="74"/>
    </row>
    <row r="35" spans="1:10" x14ac:dyDescent="0.35">
      <c r="A35" s="72"/>
      <c r="B35" s="35"/>
      <c r="C35" s="35"/>
      <c r="D35" s="73"/>
      <c r="E35" s="73"/>
      <c r="F35" s="73"/>
      <c r="G35" s="73"/>
      <c r="H35" s="73"/>
      <c r="I35" s="73"/>
      <c r="J35" s="74"/>
    </row>
    <row r="36" spans="1:10" x14ac:dyDescent="0.35">
      <c r="A36" s="72"/>
      <c r="B36" s="35"/>
      <c r="C36" s="35"/>
      <c r="D36" s="73"/>
      <c r="E36" s="73"/>
      <c r="F36" s="73"/>
      <c r="G36" s="73"/>
      <c r="H36" s="73"/>
      <c r="I36" s="73"/>
      <c r="J36" s="74"/>
    </row>
    <row r="37" spans="1:10" x14ac:dyDescent="0.35">
      <c r="A37" s="72"/>
      <c r="B37" s="35"/>
      <c r="C37" s="35"/>
      <c r="D37" s="73"/>
      <c r="E37" s="73"/>
      <c r="F37" s="73"/>
      <c r="G37" s="73"/>
      <c r="H37" s="73"/>
      <c r="I37" s="73"/>
      <c r="J37" s="74"/>
    </row>
    <row r="38" spans="1:10" x14ac:dyDescent="0.35">
      <c r="A38" s="72"/>
      <c r="B38" s="35"/>
      <c r="C38" s="35"/>
      <c r="D38" s="73"/>
      <c r="E38" s="73"/>
      <c r="F38" s="73"/>
      <c r="G38" s="73"/>
      <c r="H38" s="73"/>
      <c r="I38" s="73"/>
      <c r="J38" s="74"/>
    </row>
    <row r="39" spans="1:10" x14ac:dyDescent="0.35">
      <c r="A39" s="72"/>
      <c r="B39" s="35"/>
      <c r="C39" s="35"/>
      <c r="D39" s="73"/>
      <c r="E39" s="73"/>
      <c r="F39" s="73"/>
      <c r="G39" s="73"/>
      <c r="H39" s="73"/>
      <c r="I39" s="73"/>
      <c r="J39" s="74"/>
    </row>
    <row r="40" spans="1:10" x14ac:dyDescent="0.35">
      <c r="A40" s="72"/>
      <c r="B40" s="35"/>
      <c r="C40" s="35"/>
      <c r="D40" s="73"/>
      <c r="E40" s="73"/>
      <c r="F40" s="73"/>
      <c r="G40" s="73"/>
      <c r="H40" s="73"/>
      <c r="I40" s="73"/>
      <c r="J40" s="74"/>
    </row>
    <row r="41" spans="1:10" x14ac:dyDescent="0.35">
      <c r="A41" s="72"/>
      <c r="B41" s="35"/>
      <c r="C41" s="35"/>
      <c r="D41" s="73"/>
      <c r="E41" s="73"/>
      <c r="F41" s="73"/>
      <c r="G41" s="73"/>
      <c r="H41" s="73"/>
      <c r="I41" s="73"/>
      <c r="J41" s="74"/>
    </row>
    <row r="42" spans="1:10" x14ac:dyDescent="0.35">
      <c r="A42" s="72"/>
      <c r="B42" s="35"/>
      <c r="C42" s="35"/>
      <c r="D42" s="73"/>
      <c r="E42" s="73"/>
      <c r="F42" s="73"/>
      <c r="G42" s="73"/>
      <c r="H42" s="73"/>
      <c r="I42" s="73"/>
      <c r="J42" s="74"/>
    </row>
    <row r="43" spans="1:10" x14ac:dyDescent="0.35">
      <c r="A43" s="72"/>
      <c r="B43" s="35"/>
      <c r="C43" s="35"/>
      <c r="D43" s="73"/>
      <c r="E43" s="73"/>
      <c r="F43" s="73"/>
      <c r="G43" s="73"/>
      <c r="H43" s="73"/>
      <c r="I43" s="73"/>
      <c r="J43" s="74"/>
    </row>
    <row r="44" spans="1:10" x14ac:dyDescent="0.35">
      <c r="A44" s="72"/>
      <c r="B44" s="35"/>
      <c r="C44" s="35"/>
      <c r="D44" s="73"/>
      <c r="E44" s="73"/>
      <c r="F44" s="73"/>
      <c r="G44" s="73"/>
      <c r="H44" s="73"/>
      <c r="I44" s="73"/>
      <c r="J44" s="74"/>
    </row>
    <row r="45" spans="1:10" x14ac:dyDescent="0.35">
      <c r="A45" s="72"/>
      <c r="B45" s="35"/>
      <c r="C45" s="35"/>
      <c r="D45" s="73"/>
      <c r="E45" s="73"/>
      <c r="F45" s="73"/>
      <c r="G45" s="73"/>
      <c r="H45" s="73"/>
      <c r="I45" s="73"/>
      <c r="J45" s="74"/>
    </row>
    <row r="46" spans="1:10" x14ac:dyDescent="0.35">
      <c r="A46" s="72"/>
      <c r="B46" s="35"/>
      <c r="C46" s="35"/>
      <c r="D46" s="73"/>
      <c r="E46" s="73"/>
      <c r="F46" s="73"/>
      <c r="G46" s="73"/>
      <c r="H46" s="73"/>
      <c r="I46" s="73"/>
      <c r="J46" s="74"/>
    </row>
    <row r="47" spans="1:10" x14ac:dyDescent="0.35">
      <c r="A47" s="72"/>
      <c r="B47" s="35"/>
      <c r="C47" s="35"/>
      <c r="D47" s="73"/>
      <c r="E47" s="73"/>
      <c r="F47" s="73"/>
      <c r="G47" s="73"/>
      <c r="H47" s="73"/>
      <c r="I47" s="73"/>
      <c r="J47" s="74"/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I4:I5"/>
    <mergeCell ref="J4:J5"/>
    <mergeCell ref="F4:F5"/>
    <mergeCell ref="H4:H5"/>
    <mergeCell ref="G4:G5"/>
  </mergeCells>
  <phoneticPr fontId="8" type="noConversion"/>
  <printOptions horizontalCentered="1"/>
  <pageMargins left="7.874015748031496E-2" right="7.874015748031496E-2" top="0.74803149606299213" bottom="0.74803149606299213" header="0.31496062992125984" footer="0.31496062992125984"/>
  <pageSetup paperSize="9" scale="70" orientation="landscape" horizontalDpi="180" verticalDpi="18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19">
    <tabColor rgb="FF92D050"/>
  </sheetPr>
  <dimension ref="A1:S47"/>
  <sheetViews>
    <sheetView zoomScale="90" zoomScaleNormal="90" workbookViewId="0">
      <selection activeCell="E18" sqref="E18"/>
    </sheetView>
  </sheetViews>
  <sheetFormatPr defaultColWidth="13" defaultRowHeight="21" x14ac:dyDescent="0.35"/>
  <cols>
    <col min="1" max="1" width="16.28515625" style="16" customWidth="1"/>
    <col min="2" max="2" width="20.5703125" style="16" bestFit="1" customWidth="1"/>
    <col min="3" max="3" width="31.140625" style="16" customWidth="1"/>
    <col min="4" max="4" width="21.7109375" style="16" customWidth="1"/>
    <col min="5" max="5" width="28.42578125" style="16" customWidth="1"/>
    <col min="6" max="6" width="25.5703125" style="16" customWidth="1"/>
    <col min="7" max="7" width="21.7109375" style="16" customWidth="1"/>
    <col min="8" max="8" width="15.7109375" style="16" customWidth="1"/>
    <col min="9" max="9" width="13" style="16" customWidth="1"/>
    <col min="10" max="10" width="13.28515625" style="16" customWidth="1"/>
    <col min="11" max="11" width="12" style="16" customWidth="1"/>
    <col min="12" max="13" width="14.28515625" style="16" customWidth="1"/>
    <col min="14" max="14" width="15.85546875" style="16" customWidth="1"/>
    <col min="15" max="15" width="13" style="16" customWidth="1"/>
    <col min="16" max="16" width="15.28515625" style="16" customWidth="1"/>
    <col min="17" max="17" width="13.7109375" style="16" customWidth="1"/>
    <col min="18" max="18" width="12.42578125" style="16" customWidth="1"/>
    <col min="19" max="19" width="11.85546875" style="16" customWidth="1"/>
    <col min="20" max="20" width="14.28515625" style="16" customWidth="1"/>
    <col min="21" max="16384" width="13" style="16"/>
  </cols>
  <sheetData>
    <row r="1" spans="1:19" x14ac:dyDescent="0.35">
      <c r="A1" s="393" t="s">
        <v>30</v>
      </c>
      <c r="B1" s="393"/>
      <c r="C1" s="393"/>
      <c r="D1" s="393"/>
      <c r="E1" s="393"/>
      <c r="F1" s="393"/>
      <c r="G1" s="393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x14ac:dyDescent="0.35">
      <c r="A2" s="393" t="s">
        <v>318</v>
      </c>
      <c r="B2" s="393"/>
      <c r="C2" s="393"/>
      <c r="D2" s="393"/>
      <c r="E2" s="393"/>
      <c r="F2" s="393"/>
      <c r="G2" s="393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35">
      <c r="A3" s="394" t="str">
        <f>งานบริหาร!A3</f>
        <v>ตั้งแต่วันที่ 1 ตุลาคม 2559 ถึงวันที่ 30 กันยายน 2560</v>
      </c>
      <c r="B3" s="394"/>
      <c r="C3" s="394"/>
      <c r="D3" s="394"/>
      <c r="E3" s="394"/>
      <c r="F3" s="394"/>
      <c r="G3" s="394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19" ht="21" customHeight="1" x14ac:dyDescent="0.35">
      <c r="A4" s="435" t="s">
        <v>226</v>
      </c>
      <c r="B4" s="436" t="s">
        <v>208</v>
      </c>
      <c r="C4" s="435" t="s">
        <v>205</v>
      </c>
      <c r="D4" s="435" t="s">
        <v>22</v>
      </c>
      <c r="E4" s="435" t="s">
        <v>319</v>
      </c>
      <c r="F4" s="435" t="s">
        <v>247</v>
      </c>
      <c r="G4" s="435" t="s">
        <v>9</v>
      </c>
    </row>
    <row r="5" spans="1:19" x14ac:dyDescent="0.35">
      <c r="A5" s="438"/>
      <c r="B5" s="437"/>
      <c r="C5" s="438"/>
      <c r="D5" s="438"/>
      <c r="E5" s="438"/>
      <c r="F5" s="438"/>
      <c r="G5" s="438"/>
    </row>
    <row r="6" spans="1:19" x14ac:dyDescent="0.35">
      <c r="A6" s="104"/>
      <c r="B6" s="104"/>
      <c r="C6" s="104"/>
      <c r="D6" s="104"/>
      <c r="E6" s="104"/>
      <c r="F6" s="104"/>
      <c r="G6" s="104"/>
    </row>
    <row r="7" spans="1:19" x14ac:dyDescent="0.35">
      <c r="A7" s="141" t="s">
        <v>227</v>
      </c>
      <c r="B7" s="141" t="s">
        <v>127</v>
      </c>
      <c r="C7" s="141" t="s">
        <v>210</v>
      </c>
      <c r="D7" s="67">
        <v>0</v>
      </c>
      <c r="E7" s="68">
        <v>0</v>
      </c>
      <c r="F7" s="68">
        <v>0</v>
      </c>
      <c r="G7" s="68">
        <f>SUM(E7:F7)</f>
        <v>0</v>
      </c>
      <c r="H7" s="62"/>
    </row>
    <row r="8" spans="1:19" x14ac:dyDescent="0.35">
      <c r="A8" s="141"/>
      <c r="B8" s="141" t="s">
        <v>128</v>
      </c>
      <c r="C8" s="141" t="s">
        <v>210</v>
      </c>
      <c r="D8" s="67">
        <v>0</v>
      </c>
      <c r="E8" s="68">
        <v>0</v>
      </c>
      <c r="F8" s="68">
        <v>0</v>
      </c>
      <c r="G8" s="68">
        <f t="shared" ref="G8:G16" si="0">SUM(E8:F8)</f>
        <v>0</v>
      </c>
    </row>
    <row r="9" spans="1:19" x14ac:dyDescent="0.35">
      <c r="A9" s="141" t="s">
        <v>228</v>
      </c>
      <c r="B9" s="10" t="s">
        <v>25</v>
      </c>
      <c r="C9" s="141" t="s">
        <v>210</v>
      </c>
      <c r="D9" s="67">
        <v>0</v>
      </c>
      <c r="E9" s="67">
        <v>0</v>
      </c>
      <c r="F9" s="67">
        <v>0</v>
      </c>
      <c r="G9" s="68">
        <f t="shared" si="0"/>
        <v>0</v>
      </c>
    </row>
    <row r="10" spans="1:19" x14ac:dyDescent="0.35">
      <c r="A10" s="141" t="s">
        <v>20</v>
      </c>
      <c r="B10" s="145" t="s">
        <v>26</v>
      </c>
      <c r="C10" s="141" t="s">
        <v>210</v>
      </c>
      <c r="D10" s="140">
        <f>1440000+87000-199000</f>
        <v>1328000</v>
      </c>
      <c r="E10" s="140">
        <v>0</v>
      </c>
      <c r="F10" s="140">
        <v>1054896</v>
      </c>
      <c r="G10" s="68">
        <f t="shared" si="0"/>
        <v>1054896</v>
      </c>
    </row>
    <row r="11" spans="1:19" x14ac:dyDescent="0.35">
      <c r="A11" s="141"/>
      <c r="B11" s="145" t="s">
        <v>26</v>
      </c>
      <c r="C11" s="141" t="s">
        <v>262</v>
      </c>
      <c r="D11" s="140"/>
      <c r="E11" s="140"/>
      <c r="F11" s="140">
        <v>0</v>
      </c>
      <c r="G11" s="68">
        <f t="shared" si="0"/>
        <v>0</v>
      </c>
    </row>
    <row r="12" spans="1:19" x14ac:dyDescent="0.35">
      <c r="A12" s="141"/>
      <c r="B12" s="141" t="s">
        <v>27</v>
      </c>
      <c r="C12" s="141" t="s">
        <v>210</v>
      </c>
      <c r="D12" s="140">
        <v>0</v>
      </c>
      <c r="E12" s="140">
        <v>0</v>
      </c>
      <c r="F12" s="140">
        <v>0</v>
      </c>
      <c r="G12" s="68">
        <f t="shared" si="0"/>
        <v>0</v>
      </c>
      <c r="H12" s="62"/>
    </row>
    <row r="13" spans="1:19" x14ac:dyDescent="0.35">
      <c r="A13" s="141"/>
      <c r="B13" s="141" t="s">
        <v>28</v>
      </c>
      <c r="C13" s="141" t="s">
        <v>210</v>
      </c>
      <c r="D13" s="140">
        <v>0</v>
      </c>
      <c r="E13" s="140">
        <v>0</v>
      </c>
      <c r="F13" s="140">
        <v>0</v>
      </c>
      <c r="G13" s="68">
        <f t="shared" si="0"/>
        <v>0</v>
      </c>
    </row>
    <row r="14" spans="1:19" x14ac:dyDescent="0.35">
      <c r="A14" s="141" t="s">
        <v>229</v>
      </c>
      <c r="B14" s="141" t="s">
        <v>316</v>
      </c>
      <c r="C14" s="141" t="s">
        <v>210</v>
      </c>
      <c r="D14" s="67">
        <v>0</v>
      </c>
      <c r="E14" s="140">
        <v>0</v>
      </c>
      <c r="F14" s="67">
        <v>0</v>
      </c>
      <c r="G14" s="68">
        <f t="shared" si="0"/>
        <v>0</v>
      </c>
    </row>
    <row r="15" spans="1:19" x14ac:dyDescent="0.35">
      <c r="A15" s="141"/>
      <c r="B15" s="141" t="s">
        <v>45</v>
      </c>
      <c r="C15" s="141" t="s">
        <v>210</v>
      </c>
      <c r="D15" s="67">
        <v>0</v>
      </c>
      <c r="E15" s="140">
        <v>0</v>
      </c>
      <c r="F15" s="68">
        <v>0</v>
      </c>
      <c r="G15" s="68">
        <f t="shared" si="0"/>
        <v>0</v>
      </c>
      <c r="H15" s="65"/>
      <c r="I15" s="12"/>
    </row>
    <row r="16" spans="1:19" x14ac:dyDescent="0.35">
      <c r="A16" s="141"/>
      <c r="B16" s="141" t="s">
        <v>45</v>
      </c>
      <c r="C16" s="141" t="s">
        <v>262</v>
      </c>
      <c r="D16" s="67">
        <v>0</v>
      </c>
      <c r="E16" s="68">
        <v>0</v>
      </c>
      <c r="F16" s="68">
        <v>0</v>
      </c>
      <c r="G16" s="68">
        <f t="shared" si="0"/>
        <v>0</v>
      </c>
      <c r="H16" s="152"/>
      <c r="I16" s="12"/>
    </row>
    <row r="17" spans="1:9" x14ac:dyDescent="0.35">
      <c r="A17" s="141" t="s">
        <v>230</v>
      </c>
      <c r="B17" s="10" t="s">
        <v>49</v>
      </c>
      <c r="C17" s="141" t="s">
        <v>210</v>
      </c>
      <c r="D17" s="68">
        <v>0</v>
      </c>
      <c r="E17" s="140">
        <v>0</v>
      </c>
      <c r="F17" s="68">
        <v>0</v>
      </c>
      <c r="G17" s="68">
        <f>SUM(E17:F17)</f>
        <v>0</v>
      </c>
      <c r="H17" s="65"/>
      <c r="I17" s="12"/>
    </row>
    <row r="18" spans="1:9" x14ac:dyDescent="0.35">
      <c r="A18" s="141" t="s">
        <v>231</v>
      </c>
      <c r="B18" s="10" t="s">
        <v>29</v>
      </c>
      <c r="C18" s="141" t="s">
        <v>210</v>
      </c>
      <c r="D18" s="68">
        <v>70000</v>
      </c>
      <c r="E18" s="140">
        <v>0</v>
      </c>
      <c r="F18" s="68">
        <v>70000</v>
      </c>
      <c r="G18" s="68">
        <f>SUM(E18:F18)</f>
        <v>70000</v>
      </c>
      <c r="H18" s="65"/>
      <c r="I18" s="12"/>
    </row>
    <row r="19" spans="1:9" x14ac:dyDescent="0.35">
      <c r="A19" s="141" t="s">
        <v>23</v>
      </c>
      <c r="B19" s="141" t="s">
        <v>23</v>
      </c>
      <c r="C19" s="141" t="s">
        <v>210</v>
      </c>
      <c r="D19" s="64">
        <v>0</v>
      </c>
      <c r="E19" s="140">
        <v>0</v>
      </c>
      <c r="F19" s="64">
        <v>0</v>
      </c>
      <c r="G19" s="68">
        <f>SUM(E19:F19)</f>
        <v>0</v>
      </c>
      <c r="H19" s="65"/>
      <c r="I19" s="12"/>
    </row>
    <row r="20" spans="1:9" x14ac:dyDescent="0.35">
      <c r="A20" s="10"/>
      <c r="B20" s="141" t="s">
        <v>23</v>
      </c>
      <c r="C20" s="141" t="s">
        <v>262</v>
      </c>
      <c r="D20" s="67">
        <v>0</v>
      </c>
      <c r="E20" s="67">
        <v>0</v>
      </c>
      <c r="F20" s="68">
        <v>0</v>
      </c>
      <c r="G20" s="68">
        <f>SUM(E20:F20)</f>
        <v>0</v>
      </c>
      <c r="H20" s="152"/>
      <c r="I20" s="12"/>
    </row>
    <row r="21" spans="1:9" x14ac:dyDescent="0.35">
      <c r="A21" s="142"/>
      <c r="B21" s="141"/>
      <c r="C21" s="141"/>
      <c r="D21" s="67"/>
      <c r="E21" s="67"/>
      <c r="F21" s="68"/>
      <c r="G21" s="68"/>
      <c r="H21" s="65"/>
      <c r="I21" s="12"/>
    </row>
    <row r="22" spans="1:9" x14ac:dyDescent="0.35">
      <c r="A22" s="142"/>
      <c r="B22" s="141"/>
      <c r="C22" s="141"/>
      <c r="D22" s="67"/>
      <c r="E22" s="67"/>
      <c r="F22" s="68"/>
      <c r="G22" s="68"/>
    </row>
    <row r="23" spans="1:9" x14ac:dyDescent="0.35">
      <c r="A23" s="143"/>
      <c r="B23" s="146"/>
      <c r="C23" s="146"/>
      <c r="D23" s="144"/>
      <c r="E23" s="144"/>
      <c r="F23" s="147"/>
      <c r="G23" s="147"/>
    </row>
    <row r="24" spans="1:9" ht="21.75" thickBot="1" x14ac:dyDescent="0.4">
      <c r="A24" s="118"/>
      <c r="B24" s="117" t="s">
        <v>9</v>
      </c>
      <c r="C24" s="117"/>
      <c r="D24" s="69">
        <f>SUM(D7:D23)</f>
        <v>1398000</v>
      </c>
      <c r="E24" s="70">
        <f>SUM(E7:E23)</f>
        <v>0</v>
      </c>
      <c r="F24" s="69">
        <f>SUM(F7:F23)</f>
        <v>1124896</v>
      </c>
      <c r="G24" s="71">
        <f>SUM(G7:G23)</f>
        <v>1124896</v>
      </c>
    </row>
    <row r="25" spans="1:9" ht="21.75" thickTop="1" x14ac:dyDescent="0.35">
      <c r="A25" s="72"/>
      <c r="B25" s="35"/>
      <c r="C25" s="35"/>
      <c r="D25" s="73"/>
      <c r="E25" s="73"/>
      <c r="F25" s="73"/>
      <c r="G25" s="74"/>
    </row>
    <row r="26" spans="1:9" x14ac:dyDescent="0.35">
      <c r="A26" s="72"/>
      <c r="B26" s="35"/>
      <c r="C26" s="35"/>
      <c r="D26" s="73"/>
      <c r="E26" s="73"/>
      <c r="F26" s="73"/>
      <c r="G26" s="74"/>
    </row>
    <row r="27" spans="1:9" x14ac:dyDescent="0.35">
      <c r="A27" s="72"/>
      <c r="B27" s="35"/>
      <c r="C27" s="35"/>
      <c r="D27" s="73"/>
      <c r="E27" s="73"/>
      <c r="F27" s="73"/>
      <c r="G27" s="74"/>
    </row>
    <row r="28" spans="1:9" x14ac:dyDescent="0.35">
      <c r="A28" s="72"/>
      <c r="B28" s="35"/>
      <c r="C28" s="35"/>
      <c r="D28" s="73"/>
      <c r="E28" s="73"/>
      <c r="F28" s="73"/>
      <c r="G28" s="74"/>
    </row>
    <row r="29" spans="1:9" x14ac:dyDescent="0.35">
      <c r="A29" s="72"/>
      <c r="B29" s="35"/>
      <c r="C29" s="35"/>
      <c r="D29" s="73"/>
      <c r="E29" s="73"/>
      <c r="F29" s="73"/>
      <c r="G29" s="74"/>
    </row>
    <row r="30" spans="1:9" x14ac:dyDescent="0.35">
      <c r="A30" s="72"/>
      <c r="B30" s="35"/>
      <c r="C30" s="35"/>
      <c r="D30" s="73"/>
      <c r="E30" s="73"/>
      <c r="F30" s="73"/>
      <c r="G30" s="74"/>
    </row>
    <row r="31" spans="1:9" x14ac:dyDescent="0.35">
      <c r="A31" s="72"/>
      <c r="B31" s="35"/>
      <c r="C31" s="35"/>
      <c r="D31" s="73"/>
      <c r="E31" s="73"/>
      <c r="F31" s="73"/>
      <c r="G31" s="74"/>
    </row>
    <row r="32" spans="1:9" x14ac:dyDescent="0.35">
      <c r="A32" s="72"/>
      <c r="B32" s="35"/>
      <c r="C32" s="35"/>
      <c r="D32" s="73"/>
      <c r="E32" s="73"/>
      <c r="F32" s="73"/>
      <c r="G32" s="74"/>
    </row>
    <row r="33" spans="1:7" x14ac:dyDescent="0.35">
      <c r="A33" s="72"/>
      <c r="B33" s="35"/>
      <c r="C33" s="35"/>
      <c r="D33" s="73"/>
      <c r="E33" s="73"/>
      <c r="F33" s="73"/>
      <c r="G33" s="74"/>
    </row>
    <row r="34" spans="1:7" x14ac:dyDescent="0.35">
      <c r="A34" s="72"/>
      <c r="B34" s="35"/>
      <c r="C34" s="35"/>
      <c r="D34" s="73"/>
      <c r="E34" s="73"/>
      <c r="F34" s="73"/>
      <c r="G34" s="74"/>
    </row>
    <row r="35" spans="1:7" x14ac:dyDescent="0.35">
      <c r="A35" s="72"/>
      <c r="B35" s="35"/>
      <c r="C35" s="35"/>
      <c r="D35" s="73"/>
      <c r="E35" s="73"/>
      <c r="F35" s="73"/>
      <c r="G35" s="74"/>
    </row>
    <row r="36" spans="1:7" x14ac:dyDescent="0.35">
      <c r="A36" s="72"/>
      <c r="B36" s="35"/>
      <c r="C36" s="35"/>
      <c r="D36" s="73"/>
      <c r="E36" s="73"/>
      <c r="F36" s="73"/>
      <c r="G36" s="74"/>
    </row>
    <row r="37" spans="1:7" x14ac:dyDescent="0.35">
      <c r="A37" s="72"/>
      <c r="B37" s="35"/>
      <c r="C37" s="35"/>
      <c r="D37" s="73"/>
      <c r="E37" s="73"/>
      <c r="F37" s="73"/>
      <c r="G37" s="74"/>
    </row>
    <row r="38" spans="1:7" x14ac:dyDescent="0.35">
      <c r="A38" s="72"/>
      <c r="B38" s="35"/>
      <c r="C38" s="35"/>
      <c r="D38" s="73"/>
      <c r="E38" s="73"/>
      <c r="F38" s="73"/>
      <c r="G38" s="74"/>
    </row>
    <row r="39" spans="1:7" x14ac:dyDescent="0.35">
      <c r="A39" s="72"/>
      <c r="B39" s="35"/>
      <c r="C39" s="35"/>
      <c r="D39" s="73"/>
      <c r="E39" s="73"/>
      <c r="F39" s="73"/>
      <c r="G39" s="74"/>
    </row>
    <row r="40" spans="1:7" x14ac:dyDescent="0.35">
      <c r="A40" s="72"/>
      <c r="B40" s="35"/>
      <c r="C40" s="35"/>
      <c r="D40" s="73"/>
      <c r="E40" s="73"/>
      <c r="F40" s="73"/>
      <c r="G40" s="74"/>
    </row>
    <row r="41" spans="1:7" x14ac:dyDescent="0.35">
      <c r="A41" s="72"/>
      <c r="B41" s="35"/>
      <c r="C41" s="35"/>
      <c r="D41" s="73"/>
      <c r="E41" s="73"/>
      <c r="F41" s="73"/>
      <c r="G41" s="74"/>
    </row>
    <row r="42" spans="1:7" x14ac:dyDescent="0.35">
      <c r="A42" s="72"/>
      <c r="B42" s="35"/>
      <c r="C42" s="35"/>
      <c r="D42" s="73"/>
      <c r="E42" s="73"/>
      <c r="F42" s="73"/>
      <c r="G42" s="74"/>
    </row>
    <row r="43" spans="1:7" x14ac:dyDescent="0.35">
      <c r="A43" s="72"/>
      <c r="B43" s="35"/>
      <c r="C43" s="35"/>
      <c r="D43" s="73"/>
      <c r="E43" s="73"/>
      <c r="F43" s="73"/>
      <c r="G43" s="74"/>
    </row>
    <row r="44" spans="1:7" x14ac:dyDescent="0.35">
      <c r="A44" s="72"/>
      <c r="B44" s="35"/>
      <c r="C44" s="35"/>
      <c r="D44" s="73"/>
      <c r="E44" s="73"/>
      <c r="F44" s="73"/>
      <c r="G44" s="74"/>
    </row>
    <row r="45" spans="1:7" x14ac:dyDescent="0.35">
      <c r="A45" s="72"/>
      <c r="B45" s="35"/>
      <c r="C45" s="35"/>
      <c r="D45" s="73"/>
      <c r="E45" s="73"/>
      <c r="F45" s="73"/>
      <c r="G45" s="74"/>
    </row>
    <row r="46" spans="1:7" x14ac:dyDescent="0.35">
      <c r="A46" s="72"/>
      <c r="B46" s="35"/>
      <c r="C46" s="35"/>
      <c r="D46" s="73"/>
      <c r="E46" s="73"/>
      <c r="F46" s="73"/>
      <c r="G46" s="74"/>
    </row>
    <row r="47" spans="1:7" x14ac:dyDescent="0.35">
      <c r="A47" s="72"/>
      <c r="B47" s="35"/>
      <c r="C47" s="35"/>
      <c r="D47" s="73"/>
      <c r="E47" s="73"/>
      <c r="F47" s="73"/>
      <c r="G47" s="74"/>
    </row>
  </sheetData>
  <mergeCells count="10">
    <mergeCell ref="A1:G1"/>
    <mergeCell ref="A2:G2"/>
    <mergeCell ref="A3:G3"/>
    <mergeCell ref="F4:F5"/>
    <mergeCell ref="G4:G5"/>
    <mergeCell ref="A4:A5"/>
    <mergeCell ref="B4:B5"/>
    <mergeCell ref="C4:C5"/>
    <mergeCell ref="D4:D5"/>
    <mergeCell ref="E4:E5"/>
  </mergeCells>
  <phoneticPr fontId="8" type="noConversion"/>
  <printOptions horizontalCentered="1"/>
  <pageMargins left="0.11811023622047245" right="0.11811023622047245" top="0.62992125984251968" bottom="0.59055118110236227" header="0.51181102362204722" footer="0.51181102362204722"/>
  <pageSetup paperSize="9" scale="90" orientation="landscape" horizontalDpi="180" verticalDpi="18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20">
    <tabColor rgb="FF92D050"/>
  </sheetPr>
  <dimension ref="A1:U47"/>
  <sheetViews>
    <sheetView topLeftCell="A7" zoomScale="90" zoomScaleNormal="90" workbookViewId="0">
      <selection activeCell="E23" sqref="E23"/>
    </sheetView>
  </sheetViews>
  <sheetFormatPr defaultColWidth="13" defaultRowHeight="21" x14ac:dyDescent="0.35"/>
  <cols>
    <col min="1" max="1" width="16.28515625" style="16" customWidth="1"/>
    <col min="2" max="2" width="20.5703125" style="16" bestFit="1" customWidth="1"/>
    <col min="3" max="3" width="31.140625" style="16" customWidth="1"/>
    <col min="4" max="4" width="21.7109375" style="16" customWidth="1"/>
    <col min="5" max="5" width="23.7109375" style="16" customWidth="1"/>
    <col min="6" max="8" width="25.5703125" style="16" customWidth="1"/>
    <col min="9" max="9" width="17.28515625" style="16" customWidth="1"/>
    <col min="10" max="10" width="15.7109375" style="16" customWidth="1"/>
    <col min="11" max="11" width="13" style="16" customWidth="1"/>
    <col min="12" max="12" width="13.28515625" style="16" customWidth="1"/>
    <col min="13" max="13" width="12" style="16" customWidth="1"/>
    <col min="14" max="15" width="14.28515625" style="16" customWidth="1"/>
    <col min="16" max="16" width="15.85546875" style="16" customWidth="1"/>
    <col min="17" max="17" width="13" style="16" customWidth="1"/>
    <col min="18" max="18" width="15.28515625" style="16" customWidth="1"/>
    <col min="19" max="19" width="13.7109375" style="16" customWidth="1"/>
    <col min="20" max="20" width="12.42578125" style="16" customWidth="1"/>
    <col min="21" max="21" width="11.85546875" style="16" customWidth="1"/>
    <col min="22" max="22" width="14.28515625" style="16" customWidth="1"/>
    <col min="23" max="16384" width="13" style="16"/>
  </cols>
  <sheetData>
    <row r="1" spans="1:21" x14ac:dyDescent="0.35">
      <c r="A1" s="393" t="s">
        <v>30</v>
      </c>
      <c r="B1" s="393"/>
      <c r="C1" s="393"/>
      <c r="D1" s="393"/>
      <c r="E1" s="393"/>
      <c r="F1" s="393"/>
      <c r="G1" s="393"/>
      <c r="H1" s="393"/>
      <c r="I1" s="393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 x14ac:dyDescent="0.35">
      <c r="A2" s="393" t="s">
        <v>248</v>
      </c>
      <c r="B2" s="393"/>
      <c r="C2" s="393"/>
      <c r="D2" s="393"/>
      <c r="E2" s="393"/>
      <c r="F2" s="393"/>
      <c r="G2" s="393"/>
      <c r="H2" s="393"/>
      <c r="I2" s="393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x14ac:dyDescent="0.35">
      <c r="A3" s="394" t="str">
        <f>งานบริหาร!A3</f>
        <v>ตั้งแต่วันที่ 1 ตุลาคม 2559 ถึงวันที่ 30 กันยายน 2560</v>
      </c>
      <c r="B3" s="394"/>
      <c r="C3" s="394"/>
      <c r="D3" s="394"/>
      <c r="E3" s="394"/>
      <c r="F3" s="394"/>
      <c r="G3" s="394"/>
      <c r="H3" s="394"/>
      <c r="I3" s="394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</row>
    <row r="4" spans="1:21" ht="21" customHeight="1" x14ac:dyDescent="0.35">
      <c r="A4" s="435" t="s">
        <v>226</v>
      </c>
      <c r="B4" s="436" t="s">
        <v>208</v>
      </c>
      <c r="C4" s="435" t="s">
        <v>205</v>
      </c>
      <c r="D4" s="435" t="s">
        <v>22</v>
      </c>
      <c r="E4" s="439" t="s">
        <v>249</v>
      </c>
      <c r="F4" s="435" t="s">
        <v>108</v>
      </c>
      <c r="G4" s="435" t="s">
        <v>250</v>
      </c>
      <c r="H4" s="435" t="s">
        <v>251</v>
      </c>
      <c r="I4" s="435" t="s">
        <v>9</v>
      </c>
    </row>
    <row r="5" spans="1:21" x14ac:dyDescent="0.35">
      <c r="A5" s="438"/>
      <c r="B5" s="437"/>
      <c r="C5" s="438"/>
      <c r="D5" s="438"/>
      <c r="E5" s="440"/>
      <c r="F5" s="438"/>
      <c r="G5" s="438"/>
      <c r="H5" s="438"/>
      <c r="I5" s="438"/>
    </row>
    <row r="6" spans="1:21" x14ac:dyDescent="0.35">
      <c r="A6" s="104"/>
      <c r="B6" s="104"/>
      <c r="C6" s="104"/>
      <c r="D6" s="104"/>
      <c r="E6" s="104"/>
      <c r="F6" s="104"/>
      <c r="G6" s="104"/>
      <c r="H6" s="104"/>
      <c r="I6" s="104"/>
    </row>
    <row r="7" spans="1:21" x14ac:dyDescent="0.35">
      <c r="A7" s="141" t="s">
        <v>227</v>
      </c>
      <c r="B7" s="141" t="s">
        <v>127</v>
      </c>
      <c r="C7" s="141" t="s">
        <v>210</v>
      </c>
      <c r="D7" s="67">
        <v>0</v>
      </c>
      <c r="E7" s="68">
        <v>0</v>
      </c>
      <c r="F7" s="68">
        <v>0</v>
      </c>
      <c r="G7" s="68">
        <v>0</v>
      </c>
      <c r="H7" s="68">
        <v>0</v>
      </c>
      <c r="I7" s="68">
        <f>SUM(E7:H7)</f>
        <v>0</v>
      </c>
      <c r="J7" s="62"/>
    </row>
    <row r="8" spans="1:21" x14ac:dyDescent="0.35">
      <c r="A8" s="141"/>
      <c r="B8" s="141" t="s">
        <v>128</v>
      </c>
      <c r="C8" s="141" t="s">
        <v>210</v>
      </c>
      <c r="D8" s="67">
        <v>0</v>
      </c>
      <c r="E8" s="68">
        <v>0</v>
      </c>
      <c r="F8" s="68">
        <v>0</v>
      </c>
      <c r="G8" s="68">
        <v>0</v>
      </c>
      <c r="H8" s="68">
        <v>0</v>
      </c>
      <c r="I8" s="68">
        <f t="shared" ref="I8:I20" si="0">SUM(E8:H8)</f>
        <v>0</v>
      </c>
    </row>
    <row r="9" spans="1:21" x14ac:dyDescent="0.35">
      <c r="A9" s="141" t="s">
        <v>228</v>
      </c>
      <c r="B9" s="10" t="s">
        <v>25</v>
      </c>
      <c r="C9" s="141" t="s">
        <v>210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8">
        <f t="shared" si="0"/>
        <v>0</v>
      </c>
    </row>
    <row r="10" spans="1:21" x14ac:dyDescent="0.35">
      <c r="A10" s="141" t="s">
        <v>20</v>
      </c>
      <c r="B10" s="145" t="s">
        <v>26</v>
      </c>
      <c r="C10" s="141" t="s">
        <v>210</v>
      </c>
      <c r="D10" s="140">
        <f>100000+430000-290000</f>
        <v>240000</v>
      </c>
      <c r="E10" s="140">
        <v>0</v>
      </c>
      <c r="F10" s="140">
        <v>87248</v>
      </c>
      <c r="G10" s="140">
        <v>129480</v>
      </c>
      <c r="H10" s="140">
        <v>0</v>
      </c>
      <c r="I10" s="68">
        <f t="shared" si="0"/>
        <v>216728</v>
      </c>
    </row>
    <row r="11" spans="1:21" x14ac:dyDescent="0.35">
      <c r="A11" s="141"/>
      <c r="B11" s="145" t="s">
        <v>26</v>
      </c>
      <c r="C11" s="141" t="s">
        <v>262</v>
      </c>
      <c r="D11" s="140"/>
      <c r="E11" s="140"/>
      <c r="F11" s="140"/>
      <c r="G11" s="140"/>
      <c r="H11" s="140"/>
      <c r="I11" s="68">
        <f t="shared" si="0"/>
        <v>0</v>
      </c>
    </row>
    <row r="12" spans="1:21" x14ac:dyDescent="0.35">
      <c r="A12" s="141"/>
      <c r="B12" s="141" t="s">
        <v>27</v>
      </c>
      <c r="C12" s="141" t="s">
        <v>210</v>
      </c>
      <c r="D12" s="140">
        <v>0</v>
      </c>
      <c r="E12" s="140">
        <v>0</v>
      </c>
      <c r="F12" s="140">
        <v>0</v>
      </c>
      <c r="G12" s="140">
        <v>0</v>
      </c>
      <c r="H12" s="140">
        <v>0</v>
      </c>
      <c r="I12" s="68">
        <f t="shared" si="0"/>
        <v>0</v>
      </c>
      <c r="J12" s="62"/>
    </row>
    <row r="13" spans="1:21" x14ac:dyDescent="0.35">
      <c r="A13" s="141"/>
      <c r="B13" s="141" t="s">
        <v>28</v>
      </c>
      <c r="C13" s="141" t="s">
        <v>210</v>
      </c>
      <c r="D13" s="140">
        <v>0</v>
      </c>
      <c r="E13" s="140">
        <v>0</v>
      </c>
      <c r="F13" s="140">
        <v>0</v>
      </c>
      <c r="G13" s="140">
        <v>0</v>
      </c>
      <c r="H13" s="140">
        <v>0</v>
      </c>
      <c r="I13" s="68">
        <f t="shared" si="0"/>
        <v>0</v>
      </c>
    </row>
    <row r="14" spans="1:21" x14ac:dyDescent="0.35">
      <c r="A14" s="141" t="s">
        <v>229</v>
      </c>
      <c r="B14" s="141" t="s">
        <v>316</v>
      </c>
      <c r="C14" s="141" t="s">
        <v>210</v>
      </c>
      <c r="D14" s="67">
        <v>0</v>
      </c>
      <c r="E14" s="140">
        <v>0</v>
      </c>
      <c r="F14" s="67">
        <v>0</v>
      </c>
      <c r="G14" s="67">
        <v>0</v>
      </c>
      <c r="H14" s="67">
        <v>0</v>
      </c>
      <c r="I14" s="68">
        <f t="shared" si="0"/>
        <v>0</v>
      </c>
    </row>
    <row r="15" spans="1:21" x14ac:dyDescent="0.35">
      <c r="A15" s="141"/>
      <c r="B15" s="141" t="s">
        <v>45</v>
      </c>
      <c r="C15" s="141" t="s">
        <v>210</v>
      </c>
      <c r="D15" s="67">
        <v>0</v>
      </c>
      <c r="E15" s="140">
        <v>0</v>
      </c>
      <c r="F15" s="68">
        <v>0</v>
      </c>
      <c r="G15" s="68">
        <v>0</v>
      </c>
      <c r="H15" s="68">
        <v>0</v>
      </c>
      <c r="I15" s="68">
        <f t="shared" si="0"/>
        <v>0</v>
      </c>
    </row>
    <row r="16" spans="1:21" x14ac:dyDescent="0.35">
      <c r="A16" s="141"/>
      <c r="B16" s="141" t="s">
        <v>45</v>
      </c>
      <c r="C16" s="141" t="s">
        <v>262</v>
      </c>
      <c r="D16" s="67">
        <v>0</v>
      </c>
      <c r="E16" s="68">
        <v>0</v>
      </c>
      <c r="F16" s="68">
        <v>0</v>
      </c>
      <c r="G16" s="68">
        <v>0</v>
      </c>
      <c r="H16" s="68">
        <v>0</v>
      </c>
      <c r="I16" s="68">
        <f t="shared" si="0"/>
        <v>0</v>
      </c>
    </row>
    <row r="17" spans="1:9" x14ac:dyDescent="0.35">
      <c r="A17" s="141" t="s">
        <v>230</v>
      </c>
      <c r="B17" s="10" t="s">
        <v>49</v>
      </c>
      <c r="C17" s="141" t="s">
        <v>210</v>
      </c>
      <c r="D17" s="68">
        <v>0</v>
      </c>
      <c r="E17" s="140">
        <v>0</v>
      </c>
      <c r="F17" s="68">
        <v>0</v>
      </c>
      <c r="G17" s="68">
        <v>0</v>
      </c>
      <c r="H17" s="68">
        <v>0</v>
      </c>
      <c r="I17" s="68">
        <f t="shared" si="0"/>
        <v>0</v>
      </c>
    </row>
    <row r="18" spans="1:9" x14ac:dyDescent="0.35">
      <c r="A18" s="141" t="s">
        <v>231</v>
      </c>
      <c r="B18" s="10" t="s">
        <v>29</v>
      </c>
      <c r="C18" s="141" t="s">
        <v>210</v>
      </c>
      <c r="D18" s="68">
        <f>55000+20000</f>
        <v>75000</v>
      </c>
      <c r="E18" s="140">
        <v>0</v>
      </c>
      <c r="F18" s="68">
        <v>20000</v>
      </c>
      <c r="G18" s="68">
        <v>55000</v>
      </c>
      <c r="H18" s="68">
        <v>0</v>
      </c>
      <c r="I18" s="68">
        <f t="shared" si="0"/>
        <v>75000</v>
      </c>
    </row>
    <row r="19" spans="1:9" x14ac:dyDescent="0.35">
      <c r="A19" s="141" t="s">
        <v>23</v>
      </c>
      <c r="B19" s="141" t="s">
        <v>23</v>
      </c>
      <c r="C19" s="141" t="s">
        <v>210</v>
      </c>
      <c r="D19" s="64">
        <v>0</v>
      </c>
      <c r="E19" s="140">
        <v>0</v>
      </c>
      <c r="F19" s="64">
        <v>0</v>
      </c>
      <c r="G19" s="64">
        <v>0</v>
      </c>
      <c r="H19" s="64">
        <v>0</v>
      </c>
      <c r="I19" s="68">
        <f t="shared" si="0"/>
        <v>0</v>
      </c>
    </row>
    <row r="20" spans="1:9" x14ac:dyDescent="0.35">
      <c r="A20" s="10"/>
      <c r="B20" s="141" t="s">
        <v>23</v>
      </c>
      <c r="C20" s="141" t="s">
        <v>262</v>
      </c>
      <c r="D20" s="67">
        <v>0</v>
      </c>
      <c r="E20" s="67">
        <v>0</v>
      </c>
      <c r="F20" s="68">
        <v>0</v>
      </c>
      <c r="G20" s="68">
        <v>0</v>
      </c>
      <c r="H20" s="68">
        <v>0</v>
      </c>
      <c r="I20" s="68">
        <f t="shared" si="0"/>
        <v>0</v>
      </c>
    </row>
    <row r="21" spans="1:9" x14ac:dyDescent="0.35">
      <c r="A21" s="142"/>
      <c r="B21" s="141"/>
      <c r="C21" s="141"/>
      <c r="D21" s="67"/>
      <c r="E21" s="67"/>
      <c r="F21" s="68"/>
      <c r="G21" s="68"/>
      <c r="H21" s="68"/>
      <c r="I21" s="68"/>
    </row>
    <row r="22" spans="1:9" x14ac:dyDescent="0.35">
      <c r="A22" s="142"/>
      <c r="B22" s="141"/>
      <c r="C22" s="141"/>
      <c r="D22" s="67"/>
      <c r="E22" s="67"/>
      <c r="F22" s="68"/>
      <c r="G22" s="68"/>
      <c r="H22" s="68"/>
      <c r="I22" s="68"/>
    </row>
    <row r="23" spans="1:9" x14ac:dyDescent="0.35">
      <c r="A23" s="143"/>
      <c r="B23" s="146"/>
      <c r="C23" s="146"/>
      <c r="D23" s="144"/>
      <c r="E23" s="144"/>
      <c r="F23" s="147"/>
      <c r="G23" s="147"/>
      <c r="H23" s="147"/>
      <c r="I23" s="147"/>
    </row>
    <row r="24" spans="1:9" ht="21.75" thickBot="1" x14ac:dyDescent="0.4">
      <c r="A24" s="118"/>
      <c r="B24" s="117" t="s">
        <v>9</v>
      </c>
      <c r="C24" s="117"/>
      <c r="D24" s="69">
        <f t="shared" ref="D24:I24" si="1">SUM(D7:D23)</f>
        <v>315000</v>
      </c>
      <c r="E24" s="70">
        <f t="shared" si="1"/>
        <v>0</v>
      </c>
      <c r="F24" s="69">
        <f t="shared" si="1"/>
        <v>107248</v>
      </c>
      <c r="G24" s="69">
        <f t="shared" si="1"/>
        <v>184480</v>
      </c>
      <c r="H24" s="69">
        <f t="shared" si="1"/>
        <v>0</v>
      </c>
      <c r="I24" s="71">
        <f t="shared" si="1"/>
        <v>291728</v>
      </c>
    </row>
    <row r="25" spans="1:9" ht="21.75" thickTop="1" x14ac:dyDescent="0.35">
      <c r="A25" s="72"/>
      <c r="B25" s="35"/>
      <c r="C25" s="35"/>
      <c r="D25" s="73"/>
      <c r="E25" s="73"/>
      <c r="F25" s="73"/>
      <c r="G25" s="73"/>
      <c r="H25" s="73"/>
      <c r="I25" s="74"/>
    </row>
    <row r="26" spans="1:9" x14ac:dyDescent="0.35">
      <c r="A26" s="72"/>
      <c r="B26" s="35"/>
      <c r="C26" s="35"/>
      <c r="D26" s="73"/>
      <c r="E26" s="73"/>
      <c r="F26" s="73"/>
      <c r="G26" s="73"/>
      <c r="H26" s="73"/>
      <c r="I26" s="74"/>
    </row>
    <row r="27" spans="1:9" x14ac:dyDescent="0.35">
      <c r="A27" s="72"/>
      <c r="B27" s="35"/>
      <c r="C27" s="35"/>
      <c r="D27" s="73"/>
      <c r="E27" s="73"/>
      <c r="F27" s="73"/>
      <c r="G27" s="73"/>
      <c r="H27" s="73"/>
      <c r="I27" s="74"/>
    </row>
    <row r="28" spans="1:9" x14ac:dyDescent="0.35">
      <c r="A28" s="72"/>
      <c r="B28" s="35"/>
      <c r="C28" s="35"/>
      <c r="D28" s="73"/>
      <c r="E28" s="73"/>
      <c r="F28" s="73"/>
      <c r="G28" s="73"/>
      <c r="H28" s="73"/>
      <c r="I28" s="74"/>
    </row>
    <row r="29" spans="1:9" x14ac:dyDescent="0.35">
      <c r="A29" s="72"/>
      <c r="B29" s="35"/>
      <c r="C29" s="35"/>
      <c r="D29" s="73"/>
      <c r="E29" s="73"/>
      <c r="F29" s="73"/>
      <c r="G29" s="73"/>
      <c r="H29" s="73"/>
      <c r="I29" s="74"/>
    </row>
    <row r="30" spans="1:9" x14ac:dyDescent="0.35">
      <c r="A30" s="72"/>
      <c r="B30" s="35"/>
      <c r="C30" s="35"/>
      <c r="D30" s="73"/>
      <c r="E30" s="73"/>
      <c r="F30" s="73"/>
      <c r="G30" s="73"/>
      <c r="H30" s="73"/>
      <c r="I30" s="74"/>
    </row>
    <row r="31" spans="1:9" x14ac:dyDescent="0.35">
      <c r="A31" s="72"/>
      <c r="B31" s="35"/>
      <c r="C31" s="35"/>
      <c r="D31" s="73"/>
      <c r="E31" s="73"/>
      <c r="F31" s="73"/>
      <c r="G31" s="73"/>
      <c r="H31" s="73"/>
      <c r="I31" s="74"/>
    </row>
    <row r="32" spans="1:9" x14ac:dyDescent="0.35">
      <c r="A32" s="72"/>
      <c r="B32" s="35"/>
      <c r="C32" s="35"/>
      <c r="D32" s="73"/>
      <c r="E32" s="73"/>
      <c r="F32" s="73"/>
      <c r="G32" s="73"/>
      <c r="H32" s="73"/>
      <c r="I32" s="74"/>
    </row>
    <row r="33" spans="1:9" x14ac:dyDescent="0.35">
      <c r="A33" s="72"/>
      <c r="B33" s="35"/>
      <c r="C33" s="35"/>
      <c r="D33" s="73"/>
      <c r="E33" s="73"/>
      <c r="F33" s="73"/>
      <c r="G33" s="73"/>
      <c r="H33" s="73"/>
      <c r="I33" s="74"/>
    </row>
    <row r="34" spans="1:9" x14ac:dyDescent="0.35">
      <c r="A34" s="72"/>
      <c r="B34" s="35"/>
      <c r="C34" s="35"/>
      <c r="D34" s="73"/>
      <c r="E34" s="73"/>
      <c r="F34" s="73"/>
      <c r="G34" s="73"/>
      <c r="H34" s="73"/>
      <c r="I34" s="74"/>
    </row>
    <row r="35" spans="1:9" x14ac:dyDescent="0.35">
      <c r="A35" s="72"/>
      <c r="B35" s="35"/>
      <c r="C35" s="35"/>
      <c r="D35" s="73"/>
      <c r="E35" s="73"/>
      <c r="F35" s="73"/>
      <c r="G35" s="73"/>
      <c r="H35" s="73"/>
      <c r="I35" s="74"/>
    </row>
    <row r="36" spans="1:9" x14ac:dyDescent="0.35">
      <c r="A36" s="72"/>
      <c r="B36" s="35"/>
      <c r="C36" s="35"/>
      <c r="D36" s="73"/>
      <c r="E36" s="73"/>
      <c r="F36" s="73"/>
      <c r="G36" s="73"/>
      <c r="H36" s="73"/>
      <c r="I36" s="74"/>
    </row>
    <row r="37" spans="1:9" x14ac:dyDescent="0.35">
      <c r="A37" s="72"/>
      <c r="B37" s="35"/>
      <c r="C37" s="35"/>
      <c r="D37" s="73"/>
      <c r="E37" s="73"/>
      <c r="F37" s="73"/>
      <c r="G37" s="73"/>
      <c r="H37" s="73"/>
      <c r="I37" s="74"/>
    </row>
    <row r="38" spans="1:9" x14ac:dyDescent="0.35">
      <c r="A38" s="72"/>
      <c r="B38" s="35"/>
      <c r="C38" s="35"/>
      <c r="D38" s="73"/>
      <c r="E38" s="73"/>
      <c r="F38" s="73"/>
      <c r="G38" s="73"/>
      <c r="H38" s="73"/>
      <c r="I38" s="74"/>
    </row>
    <row r="39" spans="1:9" x14ac:dyDescent="0.35">
      <c r="A39" s="72"/>
      <c r="B39" s="35"/>
      <c r="C39" s="35"/>
      <c r="D39" s="73"/>
      <c r="E39" s="73"/>
      <c r="F39" s="73"/>
      <c r="G39" s="73"/>
      <c r="H39" s="73"/>
      <c r="I39" s="74"/>
    </row>
    <row r="40" spans="1:9" x14ac:dyDescent="0.35">
      <c r="A40" s="72"/>
      <c r="B40" s="35"/>
      <c r="C40" s="35"/>
      <c r="D40" s="73"/>
      <c r="E40" s="73"/>
      <c r="F40" s="73"/>
      <c r="G40" s="73"/>
      <c r="H40" s="73"/>
      <c r="I40" s="74"/>
    </row>
    <row r="41" spans="1:9" x14ac:dyDescent="0.35">
      <c r="A41" s="72"/>
      <c r="B41" s="35"/>
      <c r="C41" s="35"/>
      <c r="D41" s="73"/>
      <c r="E41" s="73"/>
      <c r="F41" s="73"/>
      <c r="G41" s="73"/>
      <c r="H41" s="73"/>
      <c r="I41" s="74"/>
    </row>
    <row r="42" spans="1:9" x14ac:dyDescent="0.35">
      <c r="A42" s="72"/>
      <c r="B42" s="35"/>
      <c r="C42" s="35"/>
      <c r="D42" s="73"/>
      <c r="E42" s="73"/>
      <c r="F42" s="73"/>
      <c r="G42" s="73"/>
      <c r="H42" s="73"/>
      <c r="I42" s="74"/>
    </row>
    <row r="43" spans="1:9" x14ac:dyDescent="0.35">
      <c r="A43" s="72"/>
      <c r="B43" s="35"/>
      <c r="C43" s="35"/>
      <c r="D43" s="73"/>
      <c r="E43" s="73"/>
      <c r="F43" s="73"/>
      <c r="G43" s="73"/>
      <c r="H43" s="73"/>
      <c r="I43" s="74"/>
    </row>
    <row r="44" spans="1:9" x14ac:dyDescent="0.35">
      <c r="A44" s="72"/>
      <c r="B44" s="35"/>
      <c r="C44" s="35"/>
      <c r="D44" s="73"/>
      <c r="E44" s="73"/>
      <c r="F44" s="73"/>
      <c r="G44" s="73"/>
      <c r="H44" s="73"/>
      <c r="I44" s="74"/>
    </row>
    <row r="45" spans="1:9" x14ac:dyDescent="0.35">
      <c r="A45" s="72"/>
      <c r="B45" s="35"/>
      <c r="C45" s="35"/>
      <c r="D45" s="73"/>
      <c r="E45" s="73"/>
      <c r="F45" s="73"/>
      <c r="G45" s="73"/>
      <c r="H45" s="73"/>
      <c r="I45" s="74"/>
    </row>
    <row r="46" spans="1:9" x14ac:dyDescent="0.35">
      <c r="A46" s="72"/>
      <c r="B46" s="35"/>
      <c r="C46" s="35"/>
      <c r="D46" s="73"/>
      <c r="E46" s="73"/>
      <c r="F46" s="73"/>
      <c r="G46" s="73"/>
      <c r="H46" s="73"/>
      <c r="I46" s="74"/>
    </row>
    <row r="47" spans="1:9" x14ac:dyDescent="0.35">
      <c r="A47" s="72"/>
      <c r="B47" s="35"/>
      <c r="C47" s="35"/>
      <c r="D47" s="73"/>
      <c r="E47" s="73"/>
      <c r="F47" s="73"/>
      <c r="G47" s="73"/>
      <c r="H47" s="73"/>
      <c r="I47" s="74"/>
    </row>
  </sheetData>
  <mergeCells count="12">
    <mergeCell ref="H4:H5"/>
    <mergeCell ref="A1:I1"/>
    <mergeCell ref="A2:I2"/>
    <mergeCell ref="A3:I3"/>
    <mergeCell ref="I4:I5"/>
    <mergeCell ref="G4:G5"/>
    <mergeCell ref="F4:F5"/>
    <mergeCell ref="A4:A5"/>
    <mergeCell ref="B4:B5"/>
    <mergeCell ref="C4:C5"/>
    <mergeCell ref="D4:D5"/>
    <mergeCell ref="E4:E5"/>
  </mergeCells>
  <phoneticPr fontId="8" type="noConversion"/>
  <printOptions horizontalCentered="1"/>
  <pageMargins left="7.874015748031496E-2" right="7.874015748031496E-2" top="0.59055118110236227" bottom="0.62992125984251968" header="0.51181102362204722" footer="0.51181102362204722"/>
  <pageSetup paperSize="9" scale="70" orientation="landscape" horizontalDpi="180" verticalDpi="18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42">
    <tabColor rgb="FF92D050"/>
  </sheetPr>
  <dimension ref="A1:S47"/>
  <sheetViews>
    <sheetView topLeftCell="A7" zoomScale="90" zoomScaleNormal="90" workbookViewId="0">
      <selection activeCell="F24" sqref="F24"/>
    </sheetView>
  </sheetViews>
  <sheetFormatPr defaultColWidth="13" defaultRowHeight="21" x14ac:dyDescent="0.35"/>
  <cols>
    <col min="1" max="1" width="16.28515625" style="16" customWidth="1"/>
    <col min="2" max="2" width="20.5703125" style="16" bestFit="1" customWidth="1"/>
    <col min="3" max="3" width="31.140625" style="16" customWidth="1"/>
    <col min="4" max="4" width="21.7109375" style="16" customWidth="1"/>
    <col min="5" max="5" width="28.42578125" style="16" customWidth="1"/>
    <col min="6" max="6" width="25.5703125" style="16" customWidth="1"/>
    <col min="7" max="7" width="21.7109375" style="16" customWidth="1"/>
    <col min="8" max="8" width="15.7109375" style="16" customWidth="1"/>
    <col min="9" max="9" width="13" style="16" customWidth="1"/>
    <col min="10" max="10" width="13.28515625" style="16" customWidth="1"/>
    <col min="11" max="11" width="12" style="16" customWidth="1"/>
    <col min="12" max="13" width="14.28515625" style="16" customWidth="1"/>
    <col min="14" max="14" width="15.85546875" style="16" customWidth="1"/>
    <col min="15" max="15" width="13" style="16" customWidth="1"/>
    <col min="16" max="16" width="15.28515625" style="16" customWidth="1"/>
    <col min="17" max="17" width="13.7109375" style="16" customWidth="1"/>
    <col min="18" max="18" width="12.42578125" style="16" customWidth="1"/>
    <col min="19" max="19" width="11.85546875" style="16" customWidth="1"/>
    <col min="20" max="20" width="14.28515625" style="16" customWidth="1"/>
    <col min="21" max="16384" width="13" style="16"/>
  </cols>
  <sheetData>
    <row r="1" spans="1:19" x14ac:dyDescent="0.35">
      <c r="A1" s="393" t="s">
        <v>30</v>
      </c>
      <c r="B1" s="393"/>
      <c r="C1" s="393"/>
      <c r="D1" s="393"/>
      <c r="E1" s="393"/>
      <c r="F1" s="393"/>
      <c r="G1" s="393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x14ac:dyDescent="0.35">
      <c r="A2" s="393" t="s">
        <v>252</v>
      </c>
      <c r="B2" s="393"/>
      <c r="C2" s="393"/>
      <c r="D2" s="393"/>
      <c r="E2" s="393"/>
      <c r="F2" s="393"/>
      <c r="G2" s="393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35">
      <c r="A3" s="394" t="str">
        <f>งานบริหาร!A3</f>
        <v>ตั้งแต่วันที่ 1 ตุลาคม 2559 ถึงวันที่ 30 กันยายน 2560</v>
      </c>
      <c r="B3" s="394"/>
      <c r="C3" s="394"/>
      <c r="D3" s="394"/>
      <c r="E3" s="394"/>
      <c r="F3" s="394"/>
      <c r="G3" s="394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19" ht="21" customHeight="1" x14ac:dyDescent="0.35">
      <c r="A4" s="435" t="s">
        <v>226</v>
      </c>
      <c r="B4" s="436" t="s">
        <v>208</v>
      </c>
      <c r="C4" s="435" t="s">
        <v>205</v>
      </c>
      <c r="D4" s="435" t="s">
        <v>22</v>
      </c>
      <c r="E4" s="435" t="s">
        <v>253</v>
      </c>
      <c r="F4" s="435" t="s">
        <v>254</v>
      </c>
      <c r="G4" s="435" t="s">
        <v>9</v>
      </c>
    </row>
    <row r="5" spans="1:19" x14ac:dyDescent="0.35">
      <c r="A5" s="438"/>
      <c r="B5" s="437"/>
      <c r="C5" s="438"/>
      <c r="D5" s="438"/>
      <c r="E5" s="438"/>
      <c r="F5" s="438"/>
      <c r="G5" s="438"/>
    </row>
    <row r="6" spans="1:19" x14ac:dyDescent="0.35">
      <c r="A6" s="104"/>
      <c r="B6" s="104"/>
      <c r="C6" s="104"/>
      <c r="D6" s="104"/>
      <c r="E6" s="104"/>
      <c r="F6" s="104"/>
      <c r="G6" s="104"/>
    </row>
    <row r="7" spans="1:19" x14ac:dyDescent="0.35">
      <c r="A7" s="141" t="s">
        <v>227</v>
      </c>
      <c r="B7" s="141" t="s">
        <v>127</v>
      </c>
      <c r="C7" s="141" t="s">
        <v>210</v>
      </c>
      <c r="D7" s="67">
        <v>0</v>
      </c>
      <c r="E7" s="68">
        <v>0</v>
      </c>
      <c r="F7" s="68">
        <v>0</v>
      </c>
      <c r="G7" s="68">
        <f>SUM(E7:F7)</f>
        <v>0</v>
      </c>
      <c r="H7" s="62"/>
    </row>
    <row r="8" spans="1:19" x14ac:dyDescent="0.35">
      <c r="A8" s="141"/>
      <c r="B8" s="141" t="s">
        <v>128</v>
      </c>
      <c r="C8" s="141" t="s">
        <v>210</v>
      </c>
      <c r="D8" s="67">
        <v>0</v>
      </c>
      <c r="E8" s="68">
        <v>0</v>
      </c>
      <c r="F8" s="68">
        <v>0</v>
      </c>
      <c r="G8" s="68">
        <f t="shared" ref="G8:G20" si="0">SUM(E8:F8)</f>
        <v>0</v>
      </c>
    </row>
    <row r="9" spans="1:19" x14ac:dyDescent="0.35">
      <c r="A9" s="141" t="s">
        <v>228</v>
      </c>
      <c r="B9" s="10" t="s">
        <v>25</v>
      </c>
      <c r="C9" s="141" t="s">
        <v>210</v>
      </c>
      <c r="D9" s="67">
        <v>0</v>
      </c>
      <c r="E9" s="67">
        <v>0</v>
      </c>
      <c r="F9" s="67">
        <v>0</v>
      </c>
      <c r="G9" s="68">
        <f t="shared" si="0"/>
        <v>0</v>
      </c>
    </row>
    <row r="10" spans="1:19" x14ac:dyDescent="0.35">
      <c r="A10" s="141" t="s">
        <v>20</v>
      </c>
      <c r="B10" s="145" t="s">
        <v>26</v>
      </c>
      <c r="C10" s="141" t="s">
        <v>210</v>
      </c>
      <c r="D10" s="140">
        <f>300000+159000</f>
        <v>459000</v>
      </c>
      <c r="E10" s="140">
        <v>0</v>
      </c>
      <c r="F10" s="140">
        <f>112000+338000</f>
        <v>450000</v>
      </c>
      <c r="G10" s="68">
        <f t="shared" si="0"/>
        <v>450000</v>
      </c>
    </row>
    <row r="11" spans="1:19" x14ac:dyDescent="0.35">
      <c r="A11" s="141"/>
      <c r="B11" s="145" t="s">
        <v>26</v>
      </c>
      <c r="C11" s="141" t="s">
        <v>262</v>
      </c>
      <c r="D11" s="140"/>
      <c r="E11" s="140"/>
      <c r="F11" s="140"/>
      <c r="G11" s="68">
        <f t="shared" si="0"/>
        <v>0</v>
      </c>
    </row>
    <row r="12" spans="1:19" x14ac:dyDescent="0.35">
      <c r="A12" s="141"/>
      <c r="B12" s="141" t="s">
        <v>27</v>
      </c>
      <c r="C12" s="141" t="s">
        <v>210</v>
      </c>
      <c r="D12" s="140">
        <v>0</v>
      </c>
      <c r="E12" s="140">
        <v>0</v>
      </c>
      <c r="F12" s="140">
        <v>0</v>
      </c>
      <c r="G12" s="68">
        <f t="shared" si="0"/>
        <v>0</v>
      </c>
      <c r="H12" s="62"/>
    </row>
    <row r="13" spans="1:19" x14ac:dyDescent="0.35">
      <c r="A13" s="141"/>
      <c r="B13" s="141" t="s">
        <v>28</v>
      </c>
      <c r="C13" s="141" t="s">
        <v>210</v>
      </c>
      <c r="D13" s="140">
        <v>0</v>
      </c>
      <c r="E13" s="140">
        <v>0</v>
      </c>
      <c r="F13" s="140">
        <v>0</v>
      </c>
      <c r="G13" s="68">
        <f t="shared" si="0"/>
        <v>0</v>
      </c>
    </row>
    <row r="14" spans="1:19" x14ac:dyDescent="0.35">
      <c r="A14" s="141" t="s">
        <v>229</v>
      </c>
      <c r="B14" s="141" t="s">
        <v>316</v>
      </c>
      <c r="C14" s="141" t="s">
        <v>210</v>
      </c>
      <c r="D14" s="67">
        <v>0</v>
      </c>
      <c r="E14" s="140">
        <v>0</v>
      </c>
      <c r="F14" s="67">
        <v>0</v>
      </c>
      <c r="G14" s="68">
        <f t="shared" si="0"/>
        <v>0</v>
      </c>
      <c r="H14" s="12"/>
      <c r="I14" s="12"/>
      <c r="J14" s="12"/>
      <c r="K14" s="12"/>
      <c r="L14" s="12"/>
      <c r="M14" s="12"/>
    </row>
    <row r="15" spans="1:19" x14ac:dyDescent="0.35">
      <c r="A15" s="141"/>
      <c r="B15" s="141" t="s">
        <v>45</v>
      </c>
      <c r="C15" s="141" t="s">
        <v>210</v>
      </c>
      <c r="D15" s="67">
        <f>480000-39000</f>
        <v>441000</v>
      </c>
      <c r="E15" s="140">
        <v>0</v>
      </c>
      <c r="F15" s="68">
        <v>441000</v>
      </c>
      <c r="G15" s="68">
        <f t="shared" si="0"/>
        <v>441000</v>
      </c>
      <c r="H15" s="12"/>
      <c r="I15" s="12"/>
      <c r="J15" s="12"/>
      <c r="K15" s="12"/>
      <c r="L15" s="12"/>
      <c r="M15" s="12"/>
    </row>
    <row r="16" spans="1:19" x14ac:dyDescent="0.35">
      <c r="A16" s="141"/>
      <c r="B16" s="141" t="s">
        <v>45</v>
      </c>
      <c r="C16" s="141" t="s">
        <v>262</v>
      </c>
      <c r="D16" s="67">
        <v>0</v>
      </c>
      <c r="E16" s="68">
        <v>0</v>
      </c>
      <c r="F16" s="68">
        <v>0</v>
      </c>
      <c r="G16" s="68">
        <f t="shared" si="0"/>
        <v>0</v>
      </c>
      <c r="H16" s="152"/>
      <c r="I16" s="12"/>
      <c r="J16" s="12"/>
      <c r="K16" s="12"/>
      <c r="L16" s="12"/>
      <c r="M16" s="12"/>
    </row>
    <row r="17" spans="1:13" x14ac:dyDescent="0.35">
      <c r="A17" s="141" t="s">
        <v>230</v>
      </c>
      <c r="B17" s="10" t="s">
        <v>49</v>
      </c>
      <c r="C17" s="141" t="s">
        <v>210</v>
      </c>
      <c r="D17" s="68">
        <v>0</v>
      </c>
      <c r="E17" s="140">
        <v>0</v>
      </c>
      <c r="F17" s="68">
        <v>0</v>
      </c>
      <c r="G17" s="68">
        <f t="shared" si="0"/>
        <v>0</v>
      </c>
      <c r="H17" s="12"/>
      <c r="I17" s="12"/>
      <c r="J17" s="12"/>
      <c r="K17" s="12"/>
      <c r="L17" s="12"/>
      <c r="M17" s="12"/>
    </row>
    <row r="18" spans="1:13" x14ac:dyDescent="0.35">
      <c r="A18" s="141" t="s">
        <v>231</v>
      </c>
      <c r="B18" s="10" t="s">
        <v>29</v>
      </c>
      <c r="C18" s="141" t="s">
        <v>210</v>
      </c>
      <c r="D18" s="68">
        <v>0</v>
      </c>
      <c r="E18" s="140">
        <v>0</v>
      </c>
      <c r="F18" s="68">
        <v>0</v>
      </c>
      <c r="G18" s="68">
        <f t="shared" si="0"/>
        <v>0</v>
      </c>
      <c r="H18" s="12"/>
      <c r="I18" s="12"/>
      <c r="J18" s="12"/>
      <c r="K18" s="12"/>
      <c r="L18" s="12"/>
      <c r="M18" s="12"/>
    </row>
    <row r="19" spans="1:13" x14ac:dyDescent="0.35">
      <c r="A19" s="141" t="s">
        <v>23</v>
      </c>
      <c r="B19" s="141" t="s">
        <v>23</v>
      </c>
      <c r="C19" s="141" t="s">
        <v>210</v>
      </c>
      <c r="D19" s="64">
        <v>0</v>
      </c>
      <c r="E19" s="140">
        <v>0</v>
      </c>
      <c r="F19" s="64">
        <v>0</v>
      </c>
      <c r="G19" s="68">
        <f t="shared" si="0"/>
        <v>0</v>
      </c>
      <c r="H19" s="12"/>
      <c r="I19" s="12"/>
      <c r="J19" s="12"/>
      <c r="K19" s="12"/>
      <c r="L19" s="12"/>
      <c r="M19" s="12"/>
    </row>
    <row r="20" spans="1:13" x14ac:dyDescent="0.35">
      <c r="A20" s="10"/>
      <c r="B20" s="141" t="s">
        <v>23</v>
      </c>
      <c r="C20" s="141" t="s">
        <v>262</v>
      </c>
      <c r="D20" s="67">
        <v>0</v>
      </c>
      <c r="E20" s="67">
        <v>0</v>
      </c>
      <c r="F20" s="68">
        <v>0</v>
      </c>
      <c r="G20" s="68">
        <f t="shared" si="0"/>
        <v>0</v>
      </c>
      <c r="H20" s="152"/>
      <c r="I20" s="12"/>
      <c r="J20" s="12"/>
      <c r="K20" s="12"/>
      <c r="L20" s="12"/>
      <c r="M20" s="12"/>
    </row>
    <row r="21" spans="1:13" x14ac:dyDescent="0.35">
      <c r="A21" s="142"/>
      <c r="B21" s="141"/>
      <c r="C21" s="141"/>
      <c r="D21" s="67"/>
      <c r="E21" s="67"/>
      <c r="F21" s="68"/>
      <c r="G21" s="68"/>
      <c r="H21" s="12"/>
      <c r="I21" s="12"/>
      <c r="J21" s="12"/>
      <c r="K21" s="12"/>
      <c r="L21" s="12"/>
      <c r="M21" s="12"/>
    </row>
    <row r="22" spans="1:13" x14ac:dyDescent="0.35">
      <c r="A22" s="142"/>
      <c r="B22" s="141"/>
      <c r="C22" s="141"/>
      <c r="D22" s="67"/>
      <c r="E22" s="67"/>
      <c r="F22" s="68"/>
      <c r="G22" s="68"/>
      <c r="H22" s="12"/>
      <c r="I22" s="12"/>
      <c r="J22" s="12"/>
      <c r="K22" s="12"/>
      <c r="L22" s="12"/>
      <c r="M22" s="12"/>
    </row>
    <row r="23" spans="1:13" x14ac:dyDescent="0.35">
      <c r="A23" s="143"/>
      <c r="B23" s="146"/>
      <c r="C23" s="146"/>
      <c r="D23" s="144"/>
      <c r="E23" s="144"/>
      <c r="F23" s="147"/>
      <c r="G23" s="147"/>
      <c r="H23" s="12"/>
      <c r="I23" s="12"/>
      <c r="J23" s="12"/>
      <c r="K23" s="12"/>
      <c r="L23" s="12"/>
      <c r="M23" s="12"/>
    </row>
    <row r="24" spans="1:13" ht="21.75" thickBot="1" x14ac:dyDescent="0.4">
      <c r="A24" s="118"/>
      <c r="B24" s="117" t="s">
        <v>9</v>
      </c>
      <c r="C24" s="117"/>
      <c r="D24" s="69">
        <f>SUM(D7:D23)</f>
        <v>900000</v>
      </c>
      <c r="E24" s="70">
        <f>SUM(E7:E23)</f>
        <v>0</v>
      </c>
      <c r="F24" s="69">
        <f>SUM(F7:F23)</f>
        <v>891000</v>
      </c>
      <c r="G24" s="71">
        <f>SUM(G7:G23)</f>
        <v>891000</v>
      </c>
      <c r="H24" s="12"/>
      <c r="I24" s="12"/>
      <c r="J24" s="12"/>
      <c r="K24" s="12"/>
      <c r="L24" s="12"/>
      <c r="M24" s="12"/>
    </row>
    <row r="25" spans="1:13" ht="21.75" thickTop="1" x14ac:dyDescent="0.35">
      <c r="A25" s="72"/>
      <c r="B25" s="35"/>
      <c r="C25" s="35"/>
      <c r="D25" s="73"/>
      <c r="E25" s="73"/>
      <c r="F25" s="73"/>
      <c r="G25" s="74"/>
      <c r="H25" s="12"/>
      <c r="I25" s="12"/>
      <c r="J25" s="12"/>
      <c r="K25" s="12"/>
      <c r="L25" s="12"/>
      <c r="M25" s="12"/>
    </row>
    <row r="26" spans="1:13" x14ac:dyDescent="0.35">
      <c r="A26" s="72"/>
      <c r="B26" s="35"/>
      <c r="C26" s="35"/>
      <c r="D26" s="73"/>
      <c r="E26" s="73"/>
      <c r="F26" s="73"/>
      <c r="G26" s="74"/>
    </row>
    <row r="27" spans="1:13" x14ac:dyDescent="0.35">
      <c r="A27" s="72"/>
      <c r="B27" s="35"/>
      <c r="C27" s="35"/>
      <c r="D27" s="73"/>
      <c r="E27" s="73"/>
      <c r="F27" s="73"/>
      <c r="G27" s="74"/>
    </row>
    <row r="28" spans="1:13" x14ac:dyDescent="0.35">
      <c r="A28" s="72"/>
      <c r="B28" s="35"/>
      <c r="C28" s="35"/>
      <c r="D28" s="73"/>
      <c r="E28" s="73"/>
      <c r="F28" s="73"/>
      <c r="G28" s="74"/>
    </row>
    <row r="29" spans="1:13" x14ac:dyDescent="0.35">
      <c r="A29" s="72"/>
      <c r="B29" s="35"/>
      <c r="C29" s="35"/>
      <c r="D29" s="73"/>
      <c r="E29" s="73"/>
      <c r="F29" s="73"/>
      <c r="G29" s="74"/>
    </row>
    <row r="30" spans="1:13" x14ac:dyDescent="0.35">
      <c r="A30" s="72"/>
      <c r="B30" s="35"/>
      <c r="C30" s="35"/>
      <c r="D30" s="73"/>
      <c r="E30" s="73"/>
      <c r="F30" s="73"/>
      <c r="G30" s="74"/>
    </row>
    <row r="31" spans="1:13" x14ac:dyDescent="0.35">
      <c r="A31" s="72"/>
      <c r="B31" s="35"/>
      <c r="C31" s="35"/>
      <c r="D31" s="73"/>
      <c r="E31" s="73"/>
      <c r="F31" s="73"/>
      <c r="G31" s="74"/>
    </row>
    <row r="32" spans="1:13" x14ac:dyDescent="0.35">
      <c r="A32" s="72"/>
      <c r="B32" s="35"/>
      <c r="C32" s="35"/>
      <c r="D32" s="73"/>
      <c r="E32" s="73"/>
      <c r="F32" s="73"/>
      <c r="G32" s="74"/>
    </row>
    <row r="33" spans="1:7" x14ac:dyDescent="0.35">
      <c r="A33" s="72"/>
      <c r="B33" s="35"/>
      <c r="C33" s="35"/>
      <c r="D33" s="73"/>
      <c r="E33" s="73"/>
      <c r="F33" s="73"/>
      <c r="G33" s="74"/>
    </row>
    <row r="34" spans="1:7" x14ac:dyDescent="0.35">
      <c r="A34" s="72"/>
      <c r="B34" s="35"/>
      <c r="C34" s="35"/>
      <c r="D34" s="73"/>
      <c r="E34" s="73"/>
      <c r="F34" s="73"/>
      <c r="G34" s="74"/>
    </row>
    <row r="35" spans="1:7" x14ac:dyDescent="0.35">
      <c r="A35" s="72"/>
      <c r="B35" s="35"/>
      <c r="C35" s="35"/>
      <c r="D35" s="73"/>
      <c r="E35" s="73"/>
      <c r="F35" s="73"/>
      <c r="G35" s="74"/>
    </row>
    <row r="36" spans="1:7" x14ac:dyDescent="0.35">
      <c r="A36" s="72"/>
      <c r="B36" s="35"/>
      <c r="C36" s="35"/>
      <c r="D36" s="73"/>
      <c r="E36" s="73"/>
      <c r="F36" s="73"/>
      <c r="G36" s="74"/>
    </row>
    <row r="37" spans="1:7" x14ac:dyDescent="0.35">
      <c r="A37" s="72"/>
      <c r="B37" s="35"/>
      <c r="C37" s="35"/>
      <c r="D37" s="73"/>
      <c r="E37" s="73"/>
      <c r="F37" s="73"/>
      <c r="G37" s="74"/>
    </row>
    <row r="38" spans="1:7" x14ac:dyDescent="0.35">
      <c r="A38" s="72"/>
      <c r="B38" s="35"/>
      <c r="C38" s="35"/>
      <c r="D38" s="73"/>
      <c r="E38" s="73"/>
      <c r="F38" s="73"/>
      <c r="G38" s="74"/>
    </row>
    <row r="39" spans="1:7" x14ac:dyDescent="0.35">
      <c r="A39" s="72"/>
      <c r="B39" s="35"/>
      <c r="C39" s="35"/>
      <c r="D39" s="73"/>
      <c r="E39" s="73"/>
      <c r="F39" s="73"/>
      <c r="G39" s="74"/>
    </row>
    <row r="40" spans="1:7" x14ac:dyDescent="0.35">
      <c r="A40" s="72"/>
      <c r="B40" s="35"/>
      <c r="C40" s="35"/>
      <c r="D40" s="73"/>
      <c r="E40" s="73"/>
      <c r="F40" s="73"/>
      <c r="G40" s="74"/>
    </row>
    <row r="41" spans="1:7" x14ac:dyDescent="0.35">
      <c r="A41" s="72"/>
      <c r="B41" s="35"/>
      <c r="C41" s="35"/>
      <c r="D41" s="73"/>
      <c r="E41" s="73"/>
      <c r="F41" s="73"/>
      <c r="G41" s="74"/>
    </row>
    <row r="42" spans="1:7" x14ac:dyDescent="0.35">
      <c r="A42" s="72"/>
      <c r="B42" s="35"/>
      <c r="C42" s="35"/>
      <c r="D42" s="73"/>
      <c r="E42" s="73"/>
      <c r="F42" s="73"/>
      <c r="G42" s="74"/>
    </row>
    <row r="43" spans="1:7" x14ac:dyDescent="0.35">
      <c r="A43" s="72"/>
      <c r="B43" s="35"/>
      <c r="C43" s="35"/>
      <c r="D43" s="73"/>
      <c r="E43" s="73"/>
      <c r="F43" s="73"/>
      <c r="G43" s="74"/>
    </row>
    <row r="44" spans="1:7" x14ac:dyDescent="0.35">
      <c r="A44" s="72"/>
      <c r="B44" s="35"/>
      <c r="C44" s="35"/>
      <c r="D44" s="73"/>
      <c r="E44" s="73"/>
      <c r="F44" s="73"/>
      <c r="G44" s="74"/>
    </row>
    <row r="45" spans="1:7" x14ac:dyDescent="0.35">
      <c r="A45" s="72"/>
      <c r="B45" s="35"/>
      <c r="C45" s="35"/>
      <c r="D45" s="73"/>
      <c r="E45" s="73"/>
      <c r="F45" s="73"/>
      <c r="G45" s="74"/>
    </row>
    <row r="46" spans="1:7" x14ac:dyDescent="0.35">
      <c r="A46" s="72"/>
      <c r="B46" s="35"/>
      <c r="C46" s="35"/>
      <c r="D46" s="73"/>
      <c r="E46" s="73"/>
      <c r="F46" s="73"/>
      <c r="G46" s="74"/>
    </row>
    <row r="47" spans="1:7" x14ac:dyDescent="0.35">
      <c r="A47" s="72"/>
      <c r="B47" s="35"/>
      <c r="C47" s="35"/>
      <c r="D47" s="73"/>
      <c r="E47" s="73"/>
      <c r="F47" s="73"/>
      <c r="G47" s="74"/>
    </row>
  </sheetData>
  <mergeCells count="10">
    <mergeCell ref="A1:G1"/>
    <mergeCell ref="A2:G2"/>
    <mergeCell ref="A3:G3"/>
    <mergeCell ref="G4:G5"/>
    <mergeCell ref="A4:A5"/>
    <mergeCell ref="B4:B5"/>
    <mergeCell ref="C4:C5"/>
    <mergeCell ref="D4:D5"/>
    <mergeCell ref="E4:E5"/>
    <mergeCell ref="F4:F5"/>
  </mergeCells>
  <printOptions horizontalCentered="1"/>
  <pageMargins left="7.874015748031496E-2" right="7.874015748031496E-2" top="0.59055118110236227" bottom="0.62992125984251968" header="0.51181102362204722" footer="0.51181102362204722"/>
  <pageSetup paperSize="9" scale="95" orientation="landscape" horizontalDpi="180" verticalDpi="18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3">
    <tabColor rgb="FF92D050"/>
  </sheetPr>
  <dimension ref="A1:S47"/>
  <sheetViews>
    <sheetView zoomScale="90" zoomScaleNormal="90" workbookViewId="0">
      <selection activeCell="G15" sqref="G15"/>
    </sheetView>
  </sheetViews>
  <sheetFormatPr defaultColWidth="13" defaultRowHeight="21" x14ac:dyDescent="0.35"/>
  <cols>
    <col min="1" max="1" width="16.28515625" style="16" customWidth="1"/>
    <col min="2" max="2" width="20.5703125" style="16" bestFit="1" customWidth="1"/>
    <col min="3" max="3" width="31.140625" style="16" customWidth="1"/>
    <col min="4" max="4" width="21.7109375" style="16" customWidth="1"/>
    <col min="5" max="5" width="28.42578125" style="16" customWidth="1"/>
    <col min="6" max="6" width="25.5703125" style="16" customWidth="1"/>
    <col min="7" max="7" width="21.7109375" style="16" customWidth="1"/>
    <col min="8" max="8" width="15.7109375" style="16" customWidth="1"/>
    <col min="9" max="9" width="13" style="16" customWidth="1"/>
    <col min="10" max="10" width="13.28515625" style="16" customWidth="1"/>
    <col min="11" max="11" width="12" style="16" customWidth="1"/>
    <col min="12" max="13" width="14.28515625" style="16" customWidth="1"/>
    <col min="14" max="14" width="15.85546875" style="16" customWidth="1"/>
    <col min="15" max="15" width="13" style="16" customWidth="1"/>
    <col min="16" max="16" width="15.28515625" style="16" customWidth="1"/>
    <col min="17" max="17" width="13.7109375" style="16" customWidth="1"/>
    <col min="18" max="18" width="12.42578125" style="16" customWidth="1"/>
    <col min="19" max="19" width="11.85546875" style="16" customWidth="1"/>
    <col min="20" max="20" width="14.28515625" style="16" customWidth="1"/>
    <col min="21" max="16384" width="13" style="16"/>
  </cols>
  <sheetData>
    <row r="1" spans="1:19" x14ac:dyDescent="0.35">
      <c r="A1" s="393" t="s">
        <v>30</v>
      </c>
      <c r="B1" s="393"/>
      <c r="C1" s="393"/>
      <c r="D1" s="393"/>
      <c r="E1" s="393"/>
      <c r="F1" s="393"/>
      <c r="G1" s="393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x14ac:dyDescent="0.35">
      <c r="A2" s="393" t="s">
        <v>255</v>
      </c>
      <c r="B2" s="393"/>
      <c r="C2" s="393"/>
      <c r="D2" s="393"/>
      <c r="E2" s="393"/>
      <c r="F2" s="393"/>
      <c r="G2" s="393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35">
      <c r="A3" s="394" t="str">
        <f>งานบริหาร!A3</f>
        <v>ตั้งแต่วันที่ 1 ตุลาคม 2559 ถึงวันที่ 30 กันยายน 2560</v>
      </c>
      <c r="B3" s="394"/>
      <c r="C3" s="394"/>
      <c r="D3" s="394"/>
      <c r="E3" s="394"/>
      <c r="F3" s="394"/>
      <c r="G3" s="394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19" ht="21" customHeight="1" x14ac:dyDescent="0.35">
      <c r="A4" s="435" t="s">
        <v>226</v>
      </c>
      <c r="B4" s="436" t="s">
        <v>208</v>
      </c>
      <c r="C4" s="435" t="s">
        <v>205</v>
      </c>
      <c r="D4" s="435" t="s">
        <v>22</v>
      </c>
      <c r="E4" s="435" t="s">
        <v>256</v>
      </c>
      <c r="F4" s="435" t="s">
        <v>257</v>
      </c>
      <c r="G4" s="435" t="s">
        <v>9</v>
      </c>
    </row>
    <row r="5" spans="1:19" x14ac:dyDescent="0.35">
      <c r="A5" s="438"/>
      <c r="B5" s="437"/>
      <c r="C5" s="438"/>
      <c r="D5" s="438"/>
      <c r="E5" s="438"/>
      <c r="F5" s="438"/>
      <c r="G5" s="438"/>
    </row>
    <row r="6" spans="1:19" x14ac:dyDescent="0.35">
      <c r="A6" s="104"/>
      <c r="B6" s="104"/>
      <c r="C6" s="104"/>
      <c r="D6" s="104"/>
      <c r="E6" s="104"/>
      <c r="F6" s="104"/>
      <c r="G6" s="104"/>
    </row>
    <row r="7" spans="1:19" x14ac:dyDescent="0.35">
      <c r="A7" s="141" t="s">
        <v>227</v>
      </c>
      <c r="B7" s="141" t="s">
        <v>127</v>
      </c>
      <c r="C7" s="141" t="s">
        <v>210</v>
      </c>
      <c r="D7" s="67">
        <v>0</v>
      </c>
      <c r="E7" s="68">
        <v>0</v>
      </c>
      <c r="F7" s="68">
        <v>0</v>
      </c>
      <c r="G7" s="68">
        <f>SUM(E7:F7)</f>
        <v>0</v>
      </c>
      <c r="H7" s="62"/>
    </row>
    <row r="8" spans="1:19" x14ac:dyDescent="0.35">
      <c r="A8" s="141"/>
      <c r="B8" s="141" t="s">
        <v>128</v>
      </c>
      <c r="C8" s="141" t="s">
        <v>210</v>
      </c>
      <c r="D8" s="67">
        <v>0</v>
      </c>
      <c r="E8" s="68">
        <v>0</v>
      </c>
      <c r="F8" s="68">
        <v>0</v>
      </c>
      <c r="G8" s="68">
        <f t="shared" ref="G8:G20" si="0">SUM(E8:F8)</f>
        <v>0</v>
      </c>
    </row>
    <row r="9" spans="1:19" x14ac:dyDescent="0.35">
      <c r="A9" s="141" t="s">
        <v>228</v>
      </c>
      <c r="B9" s="10" t="s">
        <v>25</v>
      </c>
      <c r="C9" s="141" t="s">
        <v>210</v>
      </c>
      <c r="D9" s="67">
        <v>0</v>
      </c>
      <c r="E9" s="67">
        <v>0</v>
      </c>
      <c r="F9" s="67">
        <v>0</v>
      </c>
      <c r="G9" s="68">
        <f t="shared" si="0"/>
        <v>0</v>
      </c>
    </row>
    <row r="10" spans="1:19" x14ac:dyDescent="0.35">
      <c r="A10" s="141" t="s">
        <v>20</v>
      </c>
      <c r="B10" s="145" t="s">
        <v>26</v>
      </c>
      <c r="C10" s="141" t="s">
        <v>210</v>
      </c>
      <c r="D10" s="140">
        <v>0</v>
      </c>
      <c r="E10" s="140">
        <v>0</v>
      </c>
      <c r="F10" s="140">
        <v>0</v>
      </c>
      <c r="G10" s="68">
        <f t="shared" si="0"/>
        <v>0</v>
      </c>
    </row>
    <row r="11" spans="1:19" x14ac:dyDescent="0.35">
      <c r="A11" s="141"/>
      <c r="B11" s="145" t="s">
        <v>26</v>
      </c>
      <c r="C11" s="141" t="s">
        <v>262</v>
      </c>
      <c r="D11" s="140"/>
      <c r="E11" s="140"/>
      <c r="F11" s="140"/>
      <c r="G11" s="68">
        <f t="shared" si="0"/>
        <v>0</v>
      </c>
    </row>
    <row r="12" spans="1:19" x14ac:dyDescent="0.35">
      <c r="A12" s="141"/>
      <c r="B12" s="141" t="s">
        <v>27</v>
      </c>
      <c r="C12" s="141" t="s">
        <v>210</v>
      </c>
      <c r="D12" s="140">
        <v>0</v>
      </c>
      <c r="E12" s="140">
        <v>0</v>
      </c>
      <c r="F12" s="140">
        <v>0</v>
      </c>
      <c r="G12" s="68">
        <f t="shared" si="0"/>
        <v>0</v>
      </c>
      <c r="H12" s="62"/>
    </row>
    <row r="13" spans="1:19" x14ac:dyDescent="0.35">
      <c r="A13" s="141"/>
      <c r="B13" s="141" t="s">
        <v>28</v>
      </c>
      <c r="C13" s="141" t="s">
        <v>210</v>
      </c>
      <c r="D13" s="140">
        <v>0</v>
      </c>
      <c r="E13" s="140">
        <v>0</v>
      </c>
      <c r="F13" s="140">
        <v>0</v>
      </c>
      <c r="G13" s="68">
        <f t="shared" si="0"/>
        <v>0</v>
      </c>
    </row>
    <row r="14" spans="1:19" x14ac:dyDescent="0.35">
      <c r="A14" s="141" t="s">
        <v>229</v>
      </c>
      <c r="B14" s="141" t="s">
        <v>316</v>
      </c>
      <c r="C14" s="141" t="s">
        <v>210</v>
      </c>
      <c r="D14" s="67">
        <v>0</v>
      </c>
      <c r="E14" s="140">
        <v>0</v>
      </c>
      <c r="F14" s="67">
        <v>0</v>
      </c>
      <c r="G14" s="68">
        <f t="shared" si="0"/>
        <v>0</v>
      </c>
    </row>
    <row r="15" spans="1:19" x14ac:dyDescent="0.35">
      <c r="A15" s="141"/>
      <c r="B15" s="141" t="s">
        <v>45</v>
      </c>
      <c r="C15" s="141" t="s">
        <v>210</v>
      </c>
      <c r="D15" s="67">
        <v>0</v>
      </c>
      <c r="E15" s="140">
        <v>0</v>
      </c>
      <c r="F15" s="68">
        <v>0</v>
      </c>
      <c r="G15" s="68">
        <f t="shared" si="0"/>
        <v>0</v>
      </c>
      <c r="H15" s="65"/>
      <c r="I15" s="12"/>
    </row>
    <row r="16" spans="1:19" x14ac:dyDescent="0.35">
      <c r="A16" s="141"/>
      <c r="B16" s="141" t="s">
        <v>45</v>
      </c>
      <c r="C16" s="141" t="s">
        <v>262</v>
      </c>
      <c r="D16" s="67">
        <v>0</v>
      </c>
      <c r="E16" s="68">
        <v>0</v>
      </c>
      <c r="F16" s="68">
        <v>0</v>
      </c>
      <c r="G16" s="68">
        <f t="shared" si="0"/>
        <v>0</v>
      </c>
      <c r="H16" s="152"/>
      <c r="I16" s="12"/>
    </row>
    <row r="17" spans="1:9" x14ac:dyDescent="0.35">
      <c r="A17" s="141" t="s">
        <v>230</v>
      </c>
      <c r="B17" s="10" t="s">
        <v>49</v>
      </c>
      <c r="C17" s="141" t="s">
        <v>210</v>
      </c>
      <c r="D17" s="68">
        <v>0</v>
      </c>
      <c r="E17" s="140">
        <v>0</v>
      </c>
      <c r="F17" s="68">
        <v>0</v>
      </c>
      <c r="G17" s="68">
        <f t="shared" si="0"/>
        <v>0</v>
      </c>
      <c r="H17" s="65"/>
      <c r="I17" s="12"/>
    </row>
    <row r="18" spans="1:9" x14ac:dyDescent="0.35">
      <c r="A18" s="141" t="s">
        <v>231</v>
      </c>
      <c r="B18" s="10" t="s">
        <v>29</v>
      </c>
      <c r="C18" s="141" t="s">
        <v>210</v>
      </c>
      <c r="D18" s="68">
        <v>0</v>
      </c>
      <c r="E18" s="140">
        <v>0</v>
      </c>
      <c r="F18" s="68">
        <v>0</v>
      </c>
      <c r="G18" s="68">
        <f t="shared" si="0"/>
        <v>0</v>
      </c>
      <c r="H18" s="65"/>
      <c r="I18" s="12"/>
    </row>
    <row r="19" spans="1:9" x14ac:dyDescent="0.35">
      <c r="A19" s="141" t="s">
        <v>23</v>
      </c>
      <c r="B19" s="141" t="s">
        <v>23</v>
      </c>
      <c r="C19" s="141" t="s">
        <v>210</v>
      </c>
      <c r="D19" s="64">
        <v>0</v>
      </c>
      <c r="E19" s="140">
        <v>0</v>
      </c>
      <c r="F19" s="64">
        <v>0</v>
      </c>
      <c r="G19" s="68">
        <f t="shared" si="0"/>
        <v>0</v>
      </c>
      <c r="H19" s="65"/>
      <c r="I19" s="12"/>
    </row>
    <row r="20" spans="1:9" x14ac:dyDescent="0.35">
      <c r="A20" s="10"/>
      <c r="B20" s="141" t="s">
        <v>23</v>
      </c>
      <c r="C20" s="141" t="s">
        <v>262</v>
      </c>
      <c r="D20" s="67">
        <v>0</v>
      </c>
      <c r="E20" s="67">
        <v>0</v>
      </c>
      <c r="F20" s="68">
        <v>0</v>
      </c>
      <c r="G20" s="68">
        <f t="shared" si="0"/>
        <v>0</v>
      </c>
      <c r="H20" s="152"/>
      <c r="I20" s="12"/>
    </row>
    <row r="21" spans="1:9" x14ac:dyDescent="0.35">
      <c r="A21" s="142"/>
      <c r="B21" s="141"/>
      <c r="C21" s="141"/>
      <c r="D21" s="67"/>
      <c r="E21" s="67"/>
      <c r="F21" s="68"/>
      <c r="G21" s="68"/>
      <c r="H21" s="65"/>
      <c r="I21" s="12"/>
    </row>
    <row r="22" spans="1:9" x14ac:dyDescent="0.35">
      <c r="A22" s="142"/>
      <c r="B22" s="141"/>
      <c r="C22" s="141"/>
      <c r="D22" s="67"/>
      <c r="E22" s="67"/>
      <c r="F22" s="68"/>
      <c r="G22" s="68"/>
    </row>
    <row r="23" spans="1:9" x14ac:dyDescent="0.35">
      <c r="A23" s="143"/>
      <c r="B23" s="146"/>
      <c r="C23" s="146"/>
      <c r="D23" s="144"/>
      <c r="E23" s="144"/>
      <c r="F23" s="147"/>
      <c r="G23" s="147"/>
    </row>
    <row r="24" spans="1:9" ht="21.75" thickBot="1" x14ac:dyDescent="0.4">
      <c r="A24" s="118"/>
      <c r="B24" s="117" t="s">
        <v>9</v>
      </c>
      <c r="C24" s="117"/>
      <c r="D24" s="69">
        <f>SUM(D7:D23)</f>
        <v>0</v>
      </c>
      <c r="E24" s="70">
        <f>SUM(E7:E23)</f>
        <v>0</v>
      </c>
      <c r="F24" s="69">
        <f>SUM(F7:F23)</f>
        <v>0</v>
      </c>
      <c r="G24" s="71">
        <f>SUM(G7:G23)</f>
        <v>0</v>
      </c>
    </row>
    <row r="25" spans="1:9" ht="21.75" thickTop="1" x14ac:dyDescent="0.35">
      <c r="A25" s="72"/>
      <c r="B25" s="35"/>
      <c r="C25" s="35"/>
      <c r="D25" s="73"/>
      <c r="E25" s="73"/>
      <c r="F25" s="73"/>
      <c r="G25" s="74"/>
    </row>
    <row r="26" spans="1:9" x14ac:dyDescent="0.35">
      <c r="A26" s="72"/>
      <c r="B26" s="35"/>
      <c r="C26" s="35"/>
      <c r="D26" s="73"/>
      <c r="E26" s="73"/>
      <c r="F26" s="73"/>
      <c r="G26" s="74"/>
    </row>
    <row r="27" spans="1:9" x14ac:dyDescent="0.35">
      <c r="A27" s="72"/>
      <c r="B27" s="35"/>
      <c r="C27" s="35"/>
      <c r="D27" s="73"/>
      <c r="E27" s="73"/>
      <c r="F27" s="73"/>
      <c r="G27" s="74"/>
    </row>
    <row r="28" spans="1:9" x14ac:dyDescent="0.35">
      <c r="A28" s="72"/>
      <c r="B28" s="35"/>
      <c r="C28" s="35"/>
      <c r="D28" s="73"/>
      <c r="E28" s="73"/>
      <c r="F28" s="73"/>
      <c r="G28" s="74"/>
    </row>
    <row r="29" spans="1:9" x14ac:dyDescent="0.35">
      <c r="A29" s="72"/>
      <c r="B29" s="35"/>
      <c r="C29" s="35"/>
      <c r="D29" s="73"/>
      <c r="E29" s="73"/>
      <c r="F29" s="73"/>
      <c r="G29" s="74"/>
    </row>
    <row r="30" spans="1:9" x14ac:dyDescent="0.35">
      <c r="A30" s="72"/>
      <c r="B30" s="35"/>
      <c r="C30" s="35"/>
      <c r="D30" s="73"/>
      <c r="E30" s="73"/>
      <c r="F30" s="73"/>
      <c r="G30" s="74"/>
    </row>
    <row r="31" spans="1:9" x14ac:dyDescent="0.35">
      <c r="A31" s="72"/>
      <c r="B31" s="35"/>
      <c r="C31" s="35"/>
      <c r="D31" s="73"/>
      <c r="E31" s="73"/>
      <c r="F31" s="73"/>
      <c r="G31" s="74"/>
    </row>
    <row r="32" spans="1:9" x14ac:dyDescent="0.35">
      <c r="A32" s="72"/>
      <c r="B32" s="35"/>
      <c r="C32" s="35"/>
      <c r="D32" s="73"/>
      <c r="E32" s="73"/>
      <c r="F32" s="73"/>
      <c r="G32" s="74"/>
    </row>
    <row r="33" spans="1:7" x14ac:dyDescent="0.35">
      <c r="A33" s="72"/>
      <c r="B33" s="35"/>
      <c r="C33" s="35"/>
      <c r="D33" s="73"/>
      <c r="E33" s="73"/>
      <c r="F33" s="73"/>
      <c r="G33" s="74"/>
    </row>
    <row r="34" spans="1:7" x14ac:dyDescent="0.35">
      <c r="A34" s="72"/>
      <c r="B34" s="35"/>
      <c r="C34" s="35"/>
      <c r="D34" s="73"/>
      <c r="E34" s="73"/>
      <c r="F34" s="73"/>
      <c r="G34" s="74"/>
    </row>
    <row r="35" spans="1:7" x14ac:dyDescent="0.35">
      <c r="A35" s="72"/>
      <c r="B35" s="35"/>
      <c r="C35" s="35"/>
      <c r="D35" s="73"/>
      <c r="E35" s="73"/>
      <c r="F35" s="73"/>
      <c r="G35" s="74"/>
    </row>
    <row r="36" spans="1:7" x14ac:dyDescent="0.35">
      <c r="A36" s="72"/>
      <c r="B36" s="35"/>
      <c r="C36" s="35"/>
      <c r="D36" s="73"/>
      <c r="E36" s="73"/>
      <c r="F36" s="73"/>
      <c r="G36" s="74"/>
    </row>
    <row r="37" spans="1:7" x14ac:dyDescent="0.35">
      <c r="A37" s="72"/>
      <c r="B37" s="35"/>
      <c r="C37" s="35"/>
      <c r="D37" s="73"/>
      <c r="E37" s="73"/>
      <c r="F37" s="73"/>
      <c r="G37" s="74"/>
    </row>
    <row r="38" spans="1:7" x14ac:dyDescent="0.35">
      <c r="A38" s="72"/>
      <c r="B38" s="35"/>
      <c r="C38" s="35"/>
      <c r="D38" s="73"/>
      <c r="E38" s="73"/>
      <c r="F38" s="73"/>
      <c r="G38" s="74"/>
    </row>
    <row r="39" spans="1:7" x14ac:dyDescent="0.35">
      <c r="A39" s="72"/>
      <c r="B39" s="35"/>
      <c r="C39" s="35"/>
      <c r="D39" s="73"/>
      <c r="E39" s="73"/>
      <c r="F39" s="73"/>
      <c r="G39" s="74"/>
    </row>
    <row r="40" spans="1:7" x14ac:dyDescent="0.35">
      <c r="A40" s="72"/>
      <c r="B40" s="35"/>
      <c r="C40" s="35"/>
      <c r="D40" s="73"/>
      <c r="E40" s="73"/>
      <c r="F40" s="73"/>
      <c r="G40" s="74"/>
    </row>
    <row r="41" spans="1:7" x14ac:dyDescent="0.35">
      <c r="A41" s="72"/>
      <c r="B41" s="35"/>
      <c r="C41" s="35"/>
      <c r="D41" s="73"/>
      <c r="E41" s="73"/>
      <c r="F41" s="73"/>
      <c r="G41" s="74"/>
    </row>
    <row r="42" spans="1:7" x14ac:dyDescent="0.35">
      <c r="A42" s="72"/>
      <c r="B42" s="35"/>
      <c r="C42" s="35"/>
      <c r="D42" s="73"/>
      <c r="E42" s="73"/>
      <c r="F42" s="73"/>
      <c r="G42" s="74"/>
    </row>
    <row r="43" spans="1:7" x14ac:dyDescent="0.35">
      <c r="A43" s="72"/>
      <c r="B43" s="35"/>
      <c r="C43" s="35"/>
      <c r="D43" s="73"/>
      <c r="E43" s="73"/>
      <c r="F43" s="73"/>
      <c r="G43" s="74"/>
    </row>
    <row r="44" spans="1:7" x14ac:dyDescent="0.35">
      <c r="A44" s="72"/>
      <c r="B44" s="35"/>
      <c r="C44" s="35"/>
      <c r="D44" s="73"/>
      <c r="E44" s="73"/>
      <c r="F44" s="73"/>
      <c r="G44" s="74"/>
    </row>
    <row r="45" spans="1:7" x14ac:dyDescent="0.35">
      <c r="A45" s="72"/>
      <c r="B45" s="35"/>
      <c r="C45" s="35"/>
      <c r="D45" s="73"/>
      <c r="E45" s="73"/>
      <c r="F45" s="73"/>
      <c r="G45" s="74"/>
    </row>
    <row r="46" spans="1:7" x14ac:dyDescent="0.35">
      <c r="A46" s="72"/>
      <c r="B46" s="35"/>
      <c r="C46" s="35"/>
      <c r="D46" s="73"/>
      <c r="E46" s="73"/>
      <c r="F46" s="73"/>
      <c r="G46" s="74"/>
    </row>
    <row r="47" spans="1:7" x14ac:dyDescent="0.35">
      <c r="A47" s="72"/>
      <c r="B47" s="35"/>
      <c r="C47" s="35"/>
      <c r="D47" s="73"/>
      <c r="E47" s="73"/>
      <c r="F47" s="73"/>
      <c r="G47" s="74"/>
    </row>
  </sheetData>
  <mergeCells count="10">
    <mergeCell ref="A1:G1"/>
    <mergeCell ref="A2:G2"/>
    <mergeCell ref="A3:G3"/>
    <mergeCell ref="G4:G5"/>
    <mergeCell ref="A4:A5"/>
    <mergeCell ref="B4:B5"/>
    <mergeCell ref="C4:C5"/>
    <mergeCell ref="D4:D5"/>
    <mergeCell ref="E4:E5"/>
    <mergeCell ref="F4:F5"/>
  </mergeCells>
  <printOptions horizontalCentered="1"/>
  <pageMargins left="7.874015748031496E-2" right="7.874015748031496E-2" top="0.59055118110236227" bottom="0.62992125984251968" header="0.51181102362204722" footer="0.51181102362204722"/>
  <pageSetup paperSize="9" orientation="landscape" horizontalDpi="180" verticalDpi="18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21">
    <tabColor rgb="FF92D050"/>
  </sheetPr>
  <dimension ref="A1:U47"/>
  <sheetViews>
    <sheetView zoomScale="90" workbookViewId="0">
      <selection activeCell="F15" sqref="F15"/>
    </sheetView>
  </sheetViews>
  <sheetFormatPr defaultColWidth="13" defaultRowHeight="21" x14ac:dyDescent="0.35"/>
  <cols>
    <col min="1" max="1" width="16.28515625" style="16" customWidth="1"/>
    <col min="2" max="2" width="20.5703125" style="16" bestFit="1" customWidth="1"/>
    <col min="3" max="3" width="31.140625" style="16" customWidth="1"/>
    <col min="4" max="4" width="21.7109375" style="16" customWidth="1"/>
    <col min="5" max="5" width="28.42578125" style="16" customWidth="1"/>
    <col min="6" max="8" width="25.5703125" style="16" customWidth="1"/>
    <col min="9" max="9" width="21.7109375" style="16" customWidth="1"/>
    <col min="10" max="10" width="15.7109375" style="16" customWidth="1"/>
    <col min="11" max="11" width="13" style="16" customWidth="1"/>
    <col min="12" max="12" width="13.28515625" style="16" customWidth="1"/>
    <col min="13" max="13" width="12" style="16" customWidth="1"/>
    <col min="14" max="15" width="14.28515625" style="16" customWidth="1"/>
    <col min="16" max="16" width="15.85546875" style="16" customWidth="1"/>
    <col min="17" max="17" width="13" style="16" customWidth="1"/>
    <col min="18" max="18" width="15.28515625" style="16" customWidth="1"/>
    <col min="19" max="19" width="13.7109375" style="16" customWidth="1"/>
    <col min="20" max="20" width="12.42578125" style="16" customWidth="1"/>
    <col min="21" max="21" width="11.85546875" style="16" customWidth="1"/>
    <col min="22" max="22" width="14.28515625" style="16" customWidth="1"/>
    <col min="23" max="16384" width="13" style="16"/>
  </cols>
  <sheetData>
    <row r="1" spans="1:21" x14ac:dyDescent="0.35">
      <c r="A1" s="393" t="s">
        <v>30</v>
      </c>
      <c r="B1" s="393"/>
      <c r="C1" s="393"/>
      <c r="D1" s="393"/>
      <c r="E1" s="393"/>
      <c r="F1" s="393"/>
      <c r="G1" s="393"/>
      <c r="H1" s="393"/>
      <c r="I1" s="393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 x14ac:dyDescent="0.35">
      <c r="A2" s="393" t="s">
        <v>258</v>
      </c>
      <c r="B2" s="393"/>
      <c r="C2" s="393"/>
      <c r="D2" s="393"/>
      <c r="E2" s="393"/>
      <c r="F2" s="393"/>
      <c r="G2" s="393"/>
      <c r="H2" s="393"/>
      <c r="I2" s="393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x14ac:dyDescent="0.35">
      <c r="A3" s="394" t="str">
        <f>งานบริหาร!A3</f>
        <v>ตั้งแต่วันที่ 1 ตุลาคม 2559 ถึงวันที่ 30 กันยายน 2560</v>
      </c>
      <c r="B3" s="394"/>
      <c r="C3" s="394"/>
      <c r="D3" s="394"/>
      <c r="E3" s="394"/>
      <c r="F3" s="394"/>
      <c r="G3" s="394"/>
      <c r="H3" s="394"/>
      <c r="I3" s="394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</row>
    <row r="4" spans="1:21" x14ac:dyDescent="0.35">
      <c r="A4" s="435" t="s">
        <v>226</v>
      </c>
      <c r="B4" s="436" t="s">
        <v>208</v>
      </c>
      <c r="C4" s="435" t="s">
        <v>205</v>
      </c>
      <c r="D4" s="435" t="s">
        <v>22</v>
      </c>
      <c r="E4" s="435" t="s">
        <v>423</v>
      </c>
      <c r="F4" s="435" t="s">
        <v>424</v>
      </c>
      <c r="G4" s="435" t="s">
        <v>425</v>
      </c>
      <c r="H4" s="435" t="s">
        <v>426</v>
      </c>
      <c r="I4" s="435" t="s">
        <v>9</v>
      </c>
    </row>
    <row r="5" spans="1:21" x14ac:dyDescent="0.35">
      <c r="A5" s="438"/>
      <c r="B5" s="437"/>
      <c r="C5" s="438"/>
      <c r="D5" s="438"/>
      <c r="E5" s="438"/>
      <c r="F5" s="438"/>
      <c r="G5" s="438"/>
      <c r="H5" s="438"/>
      <c r="I5" s="438"/>
    </row>
    <row r="6" spans="1:21" x14ac:dyDescent="0.35">
      <c r="A6" s="104"/>
      <c r="B6" s="104"/>
      <c r="C6" s="104"/>
      <c r="D6" s="104"/>
      <c r="E6" s="104"/>
      <c r="F6" s="293"/>
      <c r="G6" s="293"/>
      <c r="H6" s="104"/>
      <c r="I6" s="104"/>
    </row>
    <row r="7" spans="1:21" x14ac:dyDescent="0.35">
      <c r="A7" s="141" t="s">
        <v>227</v>
      </c>
      <c r="B7" s="141" t="s">
        <v>127</v>
      </c>
      <c r="C7" s="141" t="s">
        <v>210</v>
      </c>
      <c r="D7" s="67">
        <v>0</v>
      </c>
      <c r="E7" s="68">
        <v>0</v>
      </c>
      <c r="F7" s="68">
        <v>0</v>
      </c>
      <c r="G7" s="68">
        <v>0</v>
      </c>
      <c r="H7" s="68">
        <v>0</v>
      </c>
      <c r="I7" s="68">
        <f t="shared" ref="I7:I12" si="0">SUM(E7:H7)</f>
        <v>0</v>
      </c>
      <c r="J7" s="62"/>
    </row>
    <row r="8" spans="1:21" x14ac:dyDescent="0.35">
      <c r="A8" s="141"/>
      <c r="B8" s="141" t="s">
        <v>128</v>
      </c>
      <c r="C8" s="141" t="s">
        <v>210</v>
      </c>
      <c r="D8" s="67">
        <v>0</v>
      </c>
      <c r="E8" s="68">
        <v>0</v>
      </c>
      <c r="F8" s="68">
        <v>0</v>
      </c>
      <c r="G8" s="68">
        <v>0</v>
      </c>
      <c r="H8" s="68">
        <v>0</v>
      </c>
      <c r="I8" s="68">
        <f t="shared" si="0"/>
        <v>0</v>
      </c>
    </row>
    <row r="9" spans="1:21" x14ac:dyDescent="0.35">
      <c r="A9" s="141" t="s">
        <v>228</v>
      </c>
      <c r="B9" s="10" t="s">
        <v>25</v>
      </c>
      <c r="C9" s="141" t="s">
        <v>210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8">
        <f t="shared" si="0"/>
        <v>0</v>
      </c>
    </row>
    <row r="10" spans="1:21" x14ac:dyDescent="0.35">
      <c r="A10" s="141" t="s">
        <v>20</v>
      </c>
      <c r="B10" s="145" t="s">
        <v>26</v>
      </c>
      <c r="C10" s="141" t="s">
        <v>210</v>
      </c>
      <c r="D10" s="140">
        <v>0</v>
      </c>
      <c r="E10" s="140">
        <v>0</v>
      </c>
      <c r="F10" s="140">
        <v>0</v>
      </c>
      <c r="G10" s="140">
        <v>0</v>
      </c>
      <c r="H10" s="140">
        <v>0</v>
      </c>
      <c r="I10" s="68">
        <f t="shared" si="0"/>
        <v>0</v>
      </c>
    </row>
    <row r="11" spans="1:21" x14ac:dyDescent="0.35">
      <c r="A11" s="141"/>
      <c r="B11" s="145" t="s">
        <v>26</v>
      </c>
      <c r="C11" s="141" t="s">
        <v>262</v>
      </c>
      <c r="D11" s="140"/>
      <c r="E11" s="140"/>
      <c r="F11" s="140"/>
      <c r="G11" s="140"/>
      <c r="H11" s="140"/>
      <c r="I11" s="68">
        <f t="shared" si="0"/>
        <v>0</v>
      </c>
    </row>
    <row r="12" spans="1:21" x14ac:dyDescent="0.35">
      <c r="A12" s="141"/>
      <c r="B12" s="141" t="s">
        <v>27</v>
      </c>
      <c r="C12" s="141" t="s">
        <v>210</v>
      </c>
      <c r="D12" s="140">
        <v>0</v>
      </c>
      <c r="E12" s="140">
        <v>0</v>
      </c>
      <c r="F12" s="140">
        <v>0</v>
      </c>
      <c r="G12" s="140">
        <v>0</v>
      </c>
      <c r="H12" s="140">
        <v>0</v>
      </c>
      <c r="I12" s="68">
        <f t="shared" si="0"/>
        <v>0</v>
      </c>
      <c r="J12" s="62"/>
    </row>
    <row r="13" spans="1:21" x14ac:dyDescent="0.35">
      <c r="A13" s="141"/>
      <c r="B13" s="141" t="s">
        <v>28</v>
      </c>
      <c r="C13" s="141" t="s">
        <v>210</v>
      </c>
      <c r="D13" s="140">
        <v>0</v>
      </c>
      <c r="E13" s="140">
        <v>0</v>
      </c>
      <c r="F13" s="140">
        <v>0</v>
      </c>
      <c r="G13" s="140">
        <v>0</v>
      </c>
      <c r="H13" s="140">
        <v>0</v>
      </c>
      <c r="I13" s="68">
        <f t="shared" ref="I13:I20" si="1">SUM(E13:H13)</f>
        <v>0</v>
      </c>
    </row>
    <row r="14" spans="1:21" x14ac:dyDescent="0.35">
      <c r="A14" s="141" t="s">
        <v>229</v>
      </c>
      <c r="B14" s="141" t="s">
        <v>316</v>
      </c>
      <c r="C14" s="141" t="s">
        <v>210</v>
      </c>
      <c r="D14" s="67">
        <v>0</v>
      </c>
      <c r="E14" s="140">
        <v>0</v>
      </c>
      <c r="F14" s="67">
        <v>0</v>
      </c>
      <c r="G14" s="67">
        <v>0</v>
      </c>
      <c r="H14" s="67">
        <v>0</v>
      </c>
      <c r="I14" s="68">
        <f t="shared" si="1"/>
        <v>0</v>
      </c>
    </row>
    <row r="15" spans="1:21" x14ac:dyDescent="0.35">
      <c r="A15" s="141"/>
      <c r="B15" s="141" t="s">
        <v>45</v>
      </c>
      <c r="C15" s="141" t="s">
        <v>210</v>
      </c>
      <c r="D15" s="67">
        <v>50000</v>
      </c>
      <c r="E15" s="140">
        <v>0</v>
      </c>
      <c r="F15" s="68">
        <v>0</v>
      </c>
      <c r="G15" s="68">
        <v>0</v>
      </c>
      <c r="H15" s="68">
        <v>0</v>
      </c>
      <c r="I15" s="68">
        <f t="shared" si="1"/>
        <v>0</v>
      </c>
      <c r="J15" s="65"/>
      <c r="K15" s="12"/>
    </row>
    <row r="16" spans="1:21" x14ac:dyDescent="0.35">
      <c r="A16" s="141"/>
      <c r="B16" s="141" t="s">
        <v>45</v>
      </c>
      <c r="C16" s="141" t="s">
        <v>262</v>
      </c>
      <c r="D16" s="67">
        <v>0</v>
      </c>
      <c r="E16" s="68">
        <v>0</v>
      </c>
      <c r="F16" s="68">
        <v>0</v>
      </c>
      <c r="G16" s="68">
        <v>0</v>
      </c>
      <c r="H16" s="68">
        <v>0</v>
      </c>
      <c r="I16" s="68">
        <f t="shared" si="1"/>
        <v>0</v>
      </c>
      <c r="J16" s="152"/>
      <c r="K16" s="12"/>
    </row>
    <row r="17" spans="1:11" x14ac:dyDescent="0.35">
      <c r="A17" s="141" t="s">
        <v>230</v>
      </c>
      <c r="B17" s="10" t="s">
        <v>49</v>
      </c>
      <c r="C17" s="141" t="s">
        <v>210</v>
      </c>
      <c r="D17" s="68">
        <v>0</v>
      </c>
      <c r="E17" s="140">
        <v>0</v>
      </c>
      <c r="F17" s="68">
        <v>0</v>
      </c>
      <c r="G17" s="68">
        <v>0</v>
      </c>
      <c r="H17" s="68">
        <v>0</v>
      </c>
      <c r="I17" s="68">
        <f t="shared" si="1"/>
        <v>0</v>
      </c>
      <c r="J17" s="65"/>
      <c r="K17" s="12"/>
    </row>
    <row r="18" spans="1:11" x14ac:dyDescent="0.35">
      <c r="A18" s="141" t="s">
        <v>231</v>
      </c>
      <c r="B18" s="10" t="s">
        <v>29</v>
      </c>
      <c r="C18" s="141" t="s">
        <v>210</v>
      </c>
      <c r="D18" s="68">
        <v>0</v>
      </c>
      <c r="E18" s="140">
        <v>0</v>
      </c>
      <c r="F18" s="68">
        <v>0</v>
      </c>
      <c r="G18" s="68">
        <v>0</v>
      </c>
      <c r="H18" s="68">
        <v>0</v>
      </c>
      <c r="I18" s="68">
        <f t="shared" si="1"/>
        <v>0</v>
      </c>
      <c r="J18" s="65"/>
      <c r="K18" s="12"/>
    </row>
    <row r="19" spans="1:11" x14ac:dyDescent="0.35">
      <c r="A19" s="141" t="s">
        <v>23</v>
      </c>
      <c r="B19" s="141" t="s">
        <v>23</v>
      </c>
      <c r="C19" s="141" t="s">
        <v>210</v>
      </c>
      <c r="D19" s="64">
        <v>0</v>
      </c>
      <c r="E19" s="140">
        <v>0</v>
      </c>
      <c r="F19" s="64">
        <v>0</v>
      </c>
      <c r="G19" s="64">
        <v>0</v>
      </c>
      <c r="H19" s="64">
        <v>0</v>
      </c>
      <c r="I19" s="68">
        <f t="shared" si="1"/>
        <v>0</v>
      </c>
      <c r="J19" s="65"/>
      <c r="K19" s="12"/>
    </row>
    <row r="20" spans="1:11" x14ac:dyDescent="0.35">
      <c r="A20" s="10"/>
      <c r="B20" s="141" t="s">
        <v>23</v>
      </c>
      <c r="C20" s="141" t="s">
        <v>262</v>
      </c>
      <c r="D20" s="67">
        <v>0</v>
      </c>
      <c r="E20" s="67">
        <v>0</v>
      </c>
      <c r="F20" s="68">
        <v>0</v>
      </c>
      <c r="G20" s="68">
        <v>0</v>
      </c>
      <c r="H20" s="68">
        <v>0</v>
      </c>
      <c r="I20" s="68">
        <f t="shared" si="1"/>
        <v>0</v>
      </c>
      <c r="J20" s="152"/>
      <c r="K20" s="12"/>
    </row>
    <row r="21" spans="1:11" x14ac:dyDescent="0.35">
      <c r="A21" s="142"/>
      <c r="B21" s="141"/>
      <c r="C21" s="141"/>
      <c r="D21" s="67"/>
      <c r="E21" s="67"/>
      <c r="F21" s="68"/>
      <c r="G21" s="68"/>
      <c r="H21" s="68"/>
      <c r="I21" s="68"/>
      <c r="J21" s="65"/>
      <c r="K21" s="12"/>
    </row>
    <row r="22" spans="1:11" x14ac:dyDescent="0.35">
      <c r="A22" s="142"/>
      <c r="B22" s="141"/>
      <c r="C22" s="141"/>
      <c r="D22" s="67"/>
      <c r="E22" s="67"/>
      <c r="F22" s="68"/>
      <c r="G22" s="68"/>
      <c r="H22" s="68"/>
      <c r="I22" s="68"/>
      <c r="J22" s="65"/>
      <c r="K22" s="12"/>
    </row>
    <row r="23" spans="1:11" x14ac:dyDescent="0.35">
      <c r="A23" s="143"/>
      <c r="B23" s="146"/>
      <c r="C23" s="146"/>
      <c r="D23" s="144"/>
      <c r="E23" s="144"/>
      <c r="F23" s="147"/>
      <c r="G23" s="147"/>
      <c r="H23" s="147"/>
      <c r="I23" s="147"/>
      <c r="J23" s="65"/>
      <c r="K23" s="12"/>
    </row>
    <row r="24" spans="1:11" ht="21.75" thickBot="1" x14ac:dyDescent="0.4">
      <c r="A24" s="118"/>
      <c r="B24" s="117" t="s">
        <v>9</v>
      </c>
      <c r="C24" s="117"/>
      <c r="D24" s="69">
        <f t="shared" ref="D24:I24" si="2">SUM(D7:D23)</f>
        <v>50000</v>
      </c>
      <c r="E24" s="70">
        <f t="shared" si="2"/>
        <v>0</v>
      </c>
      <c r="F24" s="69">
        <f t="shared" si="2"/>
        <v>0</v>
      </c>
      <c r="G24" s="69">
        <f t="shared" si="2"/>
        <v>0</v>
      </c>
      <c r="H24" s="69">
        <f t="shared" si="2"/>
        <v>0</v>
      </c>
      <c r="I24" s="71">
        <f t="shared" si="2"/>
        <v>0</v>
      </c>
    </row>
    <row r="25" spans="1:11" ht="21.75" thickTop="1" x14ac:dyDescent="0.35">
      <c r="A25" s="72"/>
      <c r="B25" s="35"/>
      <c r="C25" s="35"/>
      <c r="D25" s="73"/>
      <c r="E25" s="73"/>
      <c r="F25" s="73"/>
      <c r="G25" s="73"/>
      <c r="H25" s="73"/>
      <c r="I25" s="74"/>
    </row>
    <row r="26" spans="1:11" x14ac:dyDescent="0.35">
      <c r="A26" s="72"/>
      <c r="B26" s="35"/>
      <c r="C26" s="35"/>
      <c r="D26" s="73"/>
      <c r="E26" s="73"/>
      <c r="F26" s="73"/>
      <c r="G26" s="73"/>
      <c r="H26" s="73"/>
      <c r="I26" s="74"/>
    </row>
    <row r="27" spans="1:11" x14ac:dyDescent="0.35">
      <c r="A27" s="72"/>
      <c r="B27" s="35"/>
      <c r="C27" s="35"/>
      <c r="D27" s="73"/>
      <c r="E27" s="73"/>
      <c r="F27" s="73"/>
      <c r="G27" s="73"/>
      <c r="H27" s="73"/>
      <c r="I27" s="74"/>
    </row>
    <row r="28" spans="1:11" x14ac:dyDescent="0.35">
      <c r="A28" s="72"/>
      <c r="B28" s="35"/>
      <c r="C28" s="35"/>
      <c r="D28" s="73"/>
      <c r="E28" s="73"/>
      <c r="F28" s="73"/>
      <c r="G28" s="73"/>
      <c r="H28" s="73"/>
      <c r="I28" s="74"/>
    </row>
    <row r="29" spans="1:11" x14ac:dyDescent="0.35">
      <c r="A29" s="72"/>
      <c r="B29" s="35"/>
      <c r="C29" s="35"/>
      <c r="D29" s="73"/>
      <c r="E29" s="73"/>
      <c r="F29" s="73"/>
      <c r="G29" s="73"/>
      <c r="H29" s="73"/>
      <c r="I29" s="74"/>
    </row>
    <row r="30" spans="1:11" x14ac:dyDescent="0.35">
      <c r="A30" s="72"/>
      <c r="B30" s="35"/>
      <c r="C30" s="35"/>
      <c r="D30" s="73"/>
      <c r="E30" s="73"/>
      <c r="F30" s="73"/>
      <c r="G30" s="73"/>
      <c r="H30" s="73"/>
      <c r="I30" s="74"/>
    </row>
    <row r="31" spans="1:11" x14ac:dyDescent="0.35">
      <c r="A31" s="72"/>
      <c r="B31" s="35"/>
      <c r="C31" s="35"/>
      <c r="D31" s="73"/>
      <c r="E31" s="73"/>
      <c r="F31" s="73"/>
      <c r="G31" s="73"/>
      <c r="H31" s="73"/>
      <c r="I31" s="74"/>
    </row>
    <row r="32" spans="1:11" x14ac:dyDescent="0.35">
      <c r="A32" s="72"/>
      <c r="B32" s="35"/>
      <c r="C32" s="35"/>
      <c r="D32" s="73"/>
      <c r="E32" s="73"/>
      <c r="F32" s="73"/>
      <c r="G32" s="73"/>
      <c r="H32" s="73"/>
      <c r="I32" s="74"/>
    </row>
    <row r="33" spans="1:9" x14ac:dyDescent="0.35">
      <c r="A33" s="72"/>
      <c r="B33" s="35"/>
      <c r="C33" s="35"/>
      <c r="D33" s="73"/>
      <c r="E33" s="73"/>
      <c r="F33" s="73"/>
      <c r="G33" s="73"/>
      <c r="H33" s="73"/>
      <c r="I33" s="74"/>
    </row>
    <row r="34" spans="1:9" x14ac:dyDescent="0.35">
      <c r="A34" s="72"/>
      <c r="B34" s="35"/>
      <c r="C34" s="35"/>
      <c r="D34" s="73"/>
      <c r="E34" s="73"/>
      <c r="F34" s="73"/>
      <c r="G34" s="73"/>
      <c r="H34" s="73"/>
      <c r="I34" s="74"/>
    </row>
    <row r="35" spans="1:9" x14ac:dyDescent="0.35">
      <c r="A35" s="72"/>
      <c r="B35" s="35"/>
      <c r="C35" s="35"/>
      <c r="D35" s="73"/>
      <c r="E35" s="73"/>
      <c r="F35" s="73"/>
      <c r="G35" s="73"/>
      <c r="H35" s="73"/>
      <c r="I35" s="74"/>
    </row>
    <row r="36" spans="1:9" x14ac:dyDescent="0.35">
      <c r="A36" s="72"/>
      <c r="B36" s="35"/>
      <c r="C36" s="35"/>
      <c r="D36" s="73"/>
      <c r="E36" s="73"/>
      <c r="F36" s="73"/>
      <c r="G36" s="73"/>
      <c r="H36" s="73"/>
      <c r="I36" s="74"/>
    </row>
    <row r="37" spans="1:9" x14ac:dyDescent="0.35">
      <c r="A37" s="72"/>
      <c r="B37" s="35"/>
      <c r="C37" s="35"/>
      <c r="D37" s="73"/>
      <c r="E37" s="73"/>
      <c r="F37" s="73"/>
      <c r="G37" s="73"/>
      <c r="H37" s="73"/>
      <c r="I37" s="74"/>
    </row>
    <row r="38" spans="1:9" x14ac:dyDescent="0.35">
      <c r="A38" s="72"/>
      <c r="B38" s="35"/>
      <c r="C38" s="35"/>
      <c r="D38" s="73"/>
      <c r="E38" s="73"/>
      <c r="F38" s="73"/>
      <c r="G38" s="73"/>
      <c r="H38" s="73"/>
      <c r="I38" s="74"/>
    </row>
    <row r="39" spans="1:9" x14ac:dyDescent="0.35">
      <c r="A39" s="72"/>
      <c r="B39" s="35"/>
      <c r="C39" s="35"/>
      <c r="D39" s="73"/>
      <c r="E39" s="73"/>
      <c r="F39" s="73"/>
      <c r="G39" s="73"/>
      <c r="H39" s="73"/>
      <c r="I39" s="74"/>
    </row>
    <row r="40" spans="1:9" x14ac:dyDescent="0.35">
      <c r="A40" s="72"/>
      <c r="B40" s="35"/>
      <c r="C40" s="35"/>
      <c r="D40" s="73"/>
      <c r="E40" s="73"/>
      <c r="F40" s="73"/>
      <c r="G40" s="73"/>
      <c r="H40" s="73"/>
      <c r="I40" s="74"/>
    </row>
    <row r="41" spans="1:9" x14ac:dyDescent="0.35">
      <c r="A41" s="72"/>
      <c r="B41" s="35"/>
      <c r="C41" s="35"/>
      <c r="D41" s="73"/>
      <c r="E41" s="73"/>
      <c r="F41" s="73"/>
      <c r="G41" s="73"/>
      <c r="H41" s="73"/>
      <c r="I41" s="74"/>
    </row>
    <row r="42" spans="1:9" x14ac:dyDescent="0.35">
      <c r="A42" s="72"/>
      <c r="B42" s="35"/>
      <c r="C42" s="35"/>
      <c r="D42" s="73"/>
      <c r="E42" s="73"/>
      <c r="F42" s="73"/>
      <c r="G42" s="73"/>
      <c r="H42" s="73"/>
      <c r="I42" s="74"/>
    </row>
    <row r="43" spans="1:9" x14ac:dyDescent="0.35">
      <c r="A43" s="72"/>
      <c r="B43" s="35"/>
      <c r="C43" s="35"/>
      <c r="D43" s="73"/>
      <c r="E43" s="73"/>
      <c r="F43" s="73"/>
      <c r="G43" s="73"/>
      <c r="H43" s="73"/>
      <c r="I43" s="74"/>
    </row>
    <row r="44" spans="1:9" x14ac:dyDescent="0.35">
      <c r="A44" s="72"/>
      <c r="B44" s="35"/>
      <c r="C44" s="35"/>
      <c r="D44" s="73"/>
      <c r="E44" s="73"/>
      <c r="F44" s="73"/>
      <c r="G44" s="73"/>
      <c r="H44" s="73"/>
      <c r="I44" s="74"/>
    </row>
    <row r="45" spans="1:9" x14ac:dyDescent="0.35">
      <c r="A45" s="72"/>
      <c r="B45" s="35"/>
      <c r="C45" s="35"/>
      <c r="D45" s="73"/>
      <c r="E45" s="73"/>
      <c r="F45" s="73"/>
      <c r="G45" s="73"/>
      <c r="H45" s="73"/>
      <c r="I45" s="74"/>
    </row>
    <row r="46" spans="1:9" x14ac:dyDescent="0.35">
      <c r="A46" s="72"/>
      <c r="B46" s="35"/>
      <c r="C46" s="35"/>
      <c r="D46" s="73"/>
      <c r="E46" s="73"/>
      <c r="F46" s="73"/>
      <c r="G46" s="73"/>
      <c r="H46" s="73"/>
      <c r="I46" s="74"/>
    </row>
    <row r="47" spans="1:9" x14ac:dyDescent="0.35">
      <c r="A47" s="72"/>
      <c r="B47" s="35"/>
      <c r="C47" s="35"/>
      <c r="D47" s="73"/>
      <c r="E47" s="73"/>
      <c r="F47" s="73"/>
      <c r="G47" s="73"/>
      <c r="H47" s="73"/>
      <c r="I47" s="74"/>
    </row>
  </sheetData>
  <mergeCells count="12">
    <mergeCell ref="A1:I1"/>
    <mergeCell ref="A2:I2"/>
    <mergeCell ref="A3:I3"/>
    <mergeCell ref="A4:A5"/>
    <mergeCell ref="B4:B5"/>
    <mergeCell ref="H4:H5"/>
    <mergeCell ref="I4:I5"/>
    <mergeCell ref="C4:C5"/>
    <mergeCell ref="D4:D5"/>
    <mergeCell ref="E4:E5"/>
    <mergeCell ref="G4:G5"/>
    <mergeCell ref="F4:F5"/>
  </mergeCells>
  <phoneticPr fontId="8" type="noConversion"/>
  <printOptions horizontalCentered="1"/>
  <pageMargins left="0.11811023622047245" right="0.11811023622047245" top="0.62992125984251968" bottom="0.74803149606299213" header="0.51181102362204722" footer="0.51181102362204722"/>
  <pageSetup paperSize="9" orientation="landscape" horizontalDpi="180" verticalDpi="18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22">
    <tabColor rgb="FF92D050"/>
  </sheetPr>
  <dimension ref="A1:R47"/>
  <sheetViews>
    <sheetView zoomScale="90" zoomScaleNormal="90" workbookViewId="0">
      <selection activeCell="D20" sqref="D20"/>
    </sheetView>
  </sheetViews>
  <sheetFormatPr defaultColWidth="13" defaultRowHeight="21" x14ac:dyDescent="0.35"/>
  <cols>
    <col min="1" max="1" width="19.42578125" style="16" customWidth="1"/>
    <col min="2" max="2" width="21.85546875" style="16" customWidth="1"/>
    <col min="3" max="3" width="34.85546875" style="16" customWidth="1"/>
    <col min="4" max="4" width="21.7109375" style="16" customWidth="1"/>
    <col min="5" max="5" width="25.5703125" style="16" customWidth="1"/>
    <col min="6" max="6" width="21.7109375" style="16" customWidth="1"/>
    <col min="7" max="7" width="51" style="16" customWidth="1"/>
    <col min="8" max="8" width="13" style="16" customWidth="1"/>
    <col min="9" max="9" width="13.28515625" style="16" customWidth="1"/>
    <col min="10" max="10" width="12" style="16" customWidth="1"/>
    <col min="11" max="12" width="14.28515625" style="16" customWidth="1"/>
    <col min="13" max="13" width="15.85546875" style="16" customWidth="1"/>
    <col min="14" max="14" width="13" style="16" customWidth="1"/>
    <col min="15" max="15" width="15.28515625" style="16" customWidth="1"/>
    <col min="16" max="16" width="13.7109375" style="16" customWidth="1"/>
    <col min="17" max="17" width="12.42578125" style="16" customWidth="1"/>
    <col min="18" max="18" width="11.85546875" style="16" customWidth="1"/>
    <col min="19" max="19" width="14.28515625" style="16" customWidth="1"/>
    <col min="20" max="16384" width="13" style="16"/>
  </cols>
  <sheetData>
    <row r="1" spans="1:18" x14ac:dyDescent="0.35">
      <c r="A1" s="393" t="s">
        <v>30</v>
      </c>
      <c r="B1" s="393"/>
      <c r="C1" s="393"/>
      <c r="D1" s="393"/>
      <c r="E1" s="393"/>
      <c r="F1" s="393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8" x14ac:dyDescent="0.35">
      <c r="A2" s="393" t="s">
        <v>140</v>
      </c>
      <c r="B2" s="393"/>
      <c r="C2" s="393"/>
      <c r="D2" s="393"/>
      <c r="E2" s="393"/>
      <c r="F2" s="393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18" x14ac:dyDescent="0.35">
      <c r="A3" s="394" t="str">
        <f>งานบริหาร!A3</f>
        <v>ตั้งแต่วันที่ 1 ตุลาคม 2559 ถึงวันที่ 30 กันยายน 2560</v>
      </c>
      <c r="B3" s="394"/>
      <c r="C3" s="394"/>
      <c r="D3" s="394"/>
      <c r="E3" s="394"/>
      <c r="F3" s="394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 x14ac:dyDescent="0.35">
      <c r="A4" s="435" t="s">
        <v>226</v>
      </c>
      <c r="B4" s="436" t="s">
        <v>208</v>
      </c>
      <c r="C4" s="435" t="s">
        <v>205</v>
      </c>
      <c r="D4" s="435" t="s">
        <v>22</v>
      </c>
      <c r="E4" s="435" t="s">
        <v>23</v>
      </c>
      <c r="F4" s="435" t="s">
        <v>9</v>
      </c>
    </row>
    <row r="5" spans="1:18" x14ac:dyDescent="0.35">
      <c r="A5" s="438"/>
      <c r="B5" s="437"/>
      <c r="C5" s="438"/>
      <c r="D5" s="438"/>
      <c r="E5" s="438"/>
      <c r="F5" s="438"/>
    </row>
    <row r="6" spans="1:18" x14ac:dyDescent="0.35">
      <c r="A6" s="104"/>
      <c r="B6" s="104"/>
      <c r="C6" s="104"/>
      <c r="D6" s="104"/>
      <c r="E6" s="104"/>
      <c r="F6" s="104"/>
    </row>
    <row r="7" spans="1:18" x14ac:dyDescent="0.35">
      <c r="A7" s="141" t="s">
        <v>227</v>
      </c>
      <c r="B7" s="141" t="s">
        <v>127</v>
      </c>
      <c r="C7" s="141" t="s">
        <v>210</v>
      </c>
      <c r="D7" s="67">
        <v>0</v>
      </c>
      <c r="E7" s="68">
        <v>0</v>
      </c>
      <c r="F7" s="68">
        <f>SUM(E7)</f>
        <v>0</v>
      </c>
      <c r="G7" s="62"/>
    </row>
    <row r="8" spans="1:18" x14ac:dyDescent="0.35">
      <c r="A8" s="141"/>
      <c r="B8" s="141" t="s">
        <v>128</v>
      </c>
      <c r="C8" s="141" t="s">
        <v>210</v>
      </c>
      <c r="D8" s="67">
        <v>0</v>
      </c>
      <c r="E8" s="68">
        <v>0</v>
      </c>
      <c r="F8" s="68">
        <f t="shared" ref="F8:F20" si="0">SUM(E8)</f>
        <v>0</v>
      </c>
    </row>
    <row r="9" spans="1:18" x14ac:dyDescent="0.35">
      <c r="A9" s="141" t="s">
        <v>228</v>
      </c>
      <c r="B9" s="10" t="s">
        <v>25</v>
      </c>
      <c r="C9" s="141" t="s">
        <v>210</v>
      </c>
      <c r="D9" s="67">
        <v>0</v>
      </c>
      <c r="E9" s="67">
        <v>0</v>
      </c>
      <c r="F9" s="68">
        <f t="shared" si="0"/>
        <v>0</v>
      </c>
    </row>
    <row r="10" spans="1:18" x14ac:dyDescent="0.35">
      <c r="A10" s="141" t="s">
        <v>20</v>
      </c>
      <c r="B10" s="145" t="s">
        <v>26</v>
      </c>
      <c r="C10" s="141" t="s">
        <v>210</v>
      </c>
      <c r="D10" s="140">
        <v>0</v>
      </c>
      <c r="E10" s="140">
        <v>0</v>
      </c>
      <c r="F10" s="68">
        <f t="shared" si="0"/>
        <v>0</v>
      </c>
    </row>
    <row r="11" spans="1:18" x14ac:dyDescent="0.35">
      <c r="A11" s="141"/>
      <c r="B11" s="145" t="s">
        <v>26</v>
      </c>
      <c r="C11" s="141" t="s">
        <v>262</v>
      </c>
      <c r="D11" s="140"/>
      <c r="E11" s="140"/>
      <c r="F11" s="68">
        <f t="shared" si="0"/>
        <v>0</v>
      </c>
    </row>
    <row r="12" spans="1:18" x14ac:dyDescent="0.35">
      <c r="A12" s="141"/>
      <c r="B12" s="141" t="s">
        <v>27</v>
      </c>
      <c r="C12" s="141" t="s">
        <v>210</v>
      </c>
      <c r="D12" s="140">
        <v>0</v>
      </c>
      <c r="E12" s="140">
        <v>0</v>
      </c>
      <c r="F12" s="68">
        <f t="shared" si="0"/>
        <v>0</v>
      </c>
      <c r="G12" s="62"/>
    </row>
    <row r="13" spans="1:18" x14ac:dyDescent="0.35">
      <c r="A13" s="141"/>
      <c r="B13" s="141" t="s">
        <v>28</v>
      </c>
      <c r="C13" s="141" t="s">
        <v>210</v>
      </c>
      <c r="D13" s="140">
        <v>0</v>
      </c>
      <c r="E13" s="140">
        <v>0</v>
      </c>
      <c r="F13" s="68">
        <f t="shared" si="0"/>
        <v>0</v>
      </c>
    </row>
    <row r="14" spans="1:18" x14ac:dyDescent="0.35">
      <c r="A14" s="141" t="s">
        <v>229</v>
      </c>
      <c r="B14" s="141" t="s">
        <v>316</v>
      </c>
      <c r="C14" s="141" t="s">
        <v>210</v>
      </c>
      <c r="D14" s="67">
        <v>0</v>
      </c>
      <c r="E14" s="67">
        <v>0</v>
      </c>
      <c r="F14" s="68">
        <f t="shared" si="0"/>
        <v>0</v>
      </c>
    </row>
    <row r="15" spans="1:18" x14ac:dyDescent="0.35">
      <c r="A15" s="141"/>
      <c r="B15" s="141" t="s">
        <v>45</v>
      </c>
      <c r="C15" s="141" t="s">
        <v>210</v>
      </c>
      <c r="D15" s="67">
        <v>0</v>
      </c>
      <c r="E15" s="68">
        <v>0</v>
      </c>
      <c r="F15" s="68">
        <f t="shared" si="0"/>
        <v>0</v>
      </c>
      <c r="G15" s="65"/>
      <c r="H15" s="12"/>
      <c r="I15" s="12"/>
      <c r="J15" s="12"/>
    </row>
    <row r="16" spans="1:18" x14ac:dyDescent="0.35">
      <c r="A16" s="141"/>
      <c r="B16" s="141" t="s">
        <v>45</v>
      </c>
      <c r="C16" s="141" t="s">
        <v>262</v>
      </c>
      <c r="D16" s="67">
        <v>0</v>
      </c>
      <c r="E16" s="68">
        <v>0</v>
      </c>
      <c r="F16" s="68">
        <f t="shared" si="0"/>
        <v>0</v>
      </c>
      <c r="G16" s="152"/>
      <c r="H16" s="74"/>
      <c r="I16" s="12"/>
      <c r="J16" s="12"/>
    </row>
    <row r="17" spans="1:10" x14ac:dyDescent="0.35">
      <c r="A17" s="141" t="s">
        <v>230</v>
      </c>
      <c r="B17" s="10" t="s">
        <v>49</v>
      </c>
      <c r="C17" s="141" t="s">
        <v>210</v>
      </c>
      <c r="D17" s="68">
        <v>0</v>
      </c>
      <c r="E17" s="68">
        <v>0</v>
      </c>
      <c r="F17" s="68">
        <f t="shared" si="0"/>
        <v>0</v>
      </c>
      <c r="G17" s="65"/>
      <c r="H17" s="12"/>
      <c r="I17" s="12"/>
      <c r="J17" s="12"/>
    </row>
    <row r="18" spans="1:10" x14ac:dyDescent="0.35">
      <c r="A18" s="141" t="s">
        <v>231</v>
      </c>
      <c r="B18" s="10" t="s">
        <v>29</v>
      </c>
      <c r="C18" s="141" t="s">
        <v>210</v>
      </c>
      <c r="D18" s="68">
        <v>0</v>
      </c>
      <c r="E18" s="68">
        <v>0</v>
      </c>
      <c r="F18" s="68">
        <f t="shared" si="0"/>
        <v>0</v>
      </c>
      <c r="G18" s="65"/>
      <c r="H18" s="12"/>
      <c r="I18" s="12"/>
      <c r="J18" s="12"/>
    </row>
    <row r="19" spans="1:10" x14ac:dyDescent="0.35">
      <c r="A19" s="141" t="s">
        <v>23</v>
      </c>
      <c r="B19" s="141" t="s">
        <v>23</v>
      </c>
      <c r="C19" s="141" t="s">
        <v>210</v>
      </c>
      <c r="D19" s="64">
        <f>8946600+302000-211100</f>
        <v>9037500</v>
      </c>
      <c r="E19" s="64">
        <v>8285781.4000000004</v>
      </c>
      <c r="F19" s="68">
        <f t="shared" si="0"/>
        <v>8285781.4000000004</v>
      </c>
      <c r="G19" s="65"/>
      <c r="H19" s="12"/>
      <c r="I19" s="12"/>
      <c r="J19" s="12"/>
    </row>
    <row r="20" spans="1:10" x14ac:dyDescent="0.35">
      <c r="A20" s="10"/>
      <c r="B20" s="141" t="s">
        <v>23</v>
      </c>
      <c r="C20" s="141" t="s">
        <v>262</v>
      </c>
      <c r="D20" s="67">
        <v>0</v>
      </c>
      <c r="E20" s="67">
        <v>0</v>
      </c>
      <c r="F20" s="68">
        <f t="shared" si="0"/>
        <v>0</v>
      </c>
      <c r="G20" s="152"/>
      <c r="H20" s="74"/>
      <c r="I20" s="12"/>
      <c r="J20" s="12"/>
    </row>
    <row r="21" spans="1:10" x14ac:dyDescent="0.35">
      <c r="A21" s="142"/>
      <c r="B21" s="141"/>
      <c r="C21" s="141"/>
      <c r="D21" s="67"/>
      <c r="E21" s="68"/>
      <c r="F21" s="68"/>
      <c r="G21" s="65"/>
      <c r="H21" s="12"/>
      <c r="I21" s="12"/>
      <c r="J21" s="12"/>
    </row>
    <row r="22" spans="1:10" x14ac:dyDescent="0.35">
      <c r="A22" s="142"/>
      <c r="B22" s="141"/>
      <c r="C22" s="141"/>
      <c r="D22" s="67"/>
      <c r="E22" s="68"/>
      <c r="F22" s="68"/>
      <c r="G22" s="65"/>
      <c r="H22" s="12"/>
      <c r="I22" s="12"/>
      <c r="J22" s="12"/>
    </row>
    <row r="23" spans="1:10" x14ac:dyDescent="0.35">
      <c r="A23" s="143"/>
      <c r="B23" s="146"/>
      <c r="C23" s="146"/>
      <c r="D23" s="144"/>
      <c r="E23" s="147"/>
      <c r="F23" s="147"/>
      <c r="G23" s="65"/>
      <c r="H23" s="12"/>
      <c r="I23" s="12"/>
      <c r="J23" s="12"/>
    </row>
    <row r="24" spans="1:10" ht="21.75" thickBot="1" x14ac:dyDescent="0.4">
      <c r="A24" s="118"/>
      <c r="B24" s="117" t="s">
        <v>9</v>
      </c>
      <c r="C24" s="117"/>
      <c r="D24" s="69">
        <f>SUM(D7:D23)</f>
        <v>9037500</v>
      </c>
      <c r="E24" s="69">
        <f>SUM(E7:E23)</f>
        <v>8285781.4000000004</v>
      </c>
      <c r="F24" s="71">
        <f>SUM(F7:F23)</f>
        <v>8285781.4000000004</v>
      </c>
    </row>
    <row r="25" spans="1:10" ht="21.75" thickTop="1" x14ac:dyDescent="0.35">
      <c r="A25" s="72"/>
      <c r="B25" s="35"/>
      <c r="C25" s="35"/>
      <c r="D25" s="73"/>
      <c r="E25" s="73"/>
      <c r="F25" s="74"/>
    </row>
    <row r="26" spans="1:10" x14ac:dyDescent="0.35">
      <c r="A26" s="72"/>
      <c r="B26" s="35"/>
      <c r="C26" s="35"/>
      <c r="D26" s="73"/>
      <c r="E26" s="73"/>
      <c r="F26" s="74"/>
    </row>
    <row r="27" spans="1:10" x14ac:dyDescent="0.35">
      <c r="A27" s="72"/>
      <c r="B27" s="35"/>
      <c r="C27" s="35"/>
      <c r="D27" s="73"/>
      <c r="E27" s="73"/>
      <c r="F27" s="74"/>
    </row>
    <row r="28" spans="1:10" x14ac:dyDescent="0.35">
      <c r="A28" s="72"/>
      <c r="B28" s="35"/>
      <c r="C28" s="35"/>
      <c r="D28" s="73"/>
      <c r="E28" s="73"/>
      <c r="F28" s="74"/>
    </row>
    <row r="29" spans="1:10" x14ac:dyDescent="0.35">
      <c r="A29" s="72"/>
      <c r="B29" s="35"/>
      <c r="C29" s="35"/>
      <c r="D29" s="73"/>
      <c r="E29" s="73"/>
      <c r="F29" s="74"/>
    </row>
    <row r="30" spans="1:10" x14ac:dyDescent="0.35">
      <c r="A30" s="72"/>
      <c r="B30" s="35"/>
      <c r="C30" s="35"/>
      <c r="D30" s="73"/>
      <c r="E30" s="73"/>
      <c r="F30" s="74"/>
    </row>
    <row r="31" spans="1:10" x14ac:dyDescent="0.35">
      <c r="A31" s="72"/>
      <c r="B31" s="35"/>
      <c r="C31" s="35"/>
      <c r="D31" s="73"/>
      <c r="E31" s="73"/>
      <c r="F31" s="74"/>
    </row>
    <row r="32" spans="1:10" x14ac:dyDescent="0.35">
      <c r="A32" s="72"/>
      <c r="B32" s="35"/>
      <c r="C32" s="35"/>
      <c r="D32" s="73"/>
      <c r="E32" s="73"/>
      <c r="F32" s="74"/>
    </row>
    <row r="33" spans="1:6" x14ac:dyDescent="0.35">
      <c r="A33" s="72"/>
      <c r="B33" s="35"/>
      <c r="C33" s="35"/>
      <c r="D33" s="73"/>
      <c r="E33" s="73"/>
      <c r="F33" s="74"/>
    </row>
    <row r="34" spans="1:6" x14ac:dyDescent="0.35">
      <c r="A34" s="72"/>
      <c r="B34" s="35"/>
      <c r="C34" s="35"/>
      <c r="D34" s="73"/>
      <c r="E34" s="73"/>
      <c r="F34" s="74"/>
    </row>
    <row r="35" spans="1:6" x14ac:dyDescent="0.35">
      <c r="A35" s="72"/>
      <c r="B35" s="35"/>
      <c r="C35" s="35"/>
      <c r="D35" s="73"/>
      <c r="E35" s="73"/>
      <c r="F35" s="74"/>
    </row>
    <row r="36" spans="1:6" x14ac:dyDescent="0.35">
      <c r="A36" s="72"/>
      <c r="B36" s="35"/>
      <c r="C36" s="35"/>
      <c r="D36" s="73"/>
      <c r="E36" s="73"/>
      <c r="F36" s="74"/>
    </row>
    <row r="37" spans="1:6" x14ac:dyDescent="0.35">
      <c r="A37" s="72"/>
      <c r="B37" s="35"/>
      <c r="C37" s="35"/>
      <c r="D37" s="73"/>
      <c r="E37" s="73"/>
      <c r="F37" s="74"/>
    </row>
    <row r="38" spans="1:6" x14ac:dyDescent="0.35">
      <c r="A38" s="72"/>
      <c r="B38" s="35"/>
      <c r="C38" s="35"/>
      <c r="D38" s="73"/>
      <c r="E38" s="73"/>
      <c r="F38" s="74"/>
    </row>
    <row r="39" spans="1:6" x14ac:dyDescent="0.35">
      <c r="A39" s="72"/>
      <c r="B39" s="35"/>
      <c r="C39" s="35"/>
      <c r="D39" s="73"/>
      <c r="E39" s="73"/>
      <c r="F39" s="74"/>
    </row>
    <row r="40" spans="1:6" x14ac:dyDescent="0.35">
      <c r="A40" s="72"/>
      <c r="B40" s="35"/>
      <c r="C40" s="35"/>
      <c r="D40" s="73"/>
      <c r="E40" s="73"/>
      <c r="F40" s="74"/>
    </row>
    <row r="41" spans="1:6" x14ac:dyDescent="0.35">
      <c r="A41" s="72"/>
      <c r="B41" s="35"/>
      <c r="C41" s="35"/>
      <c r="D41" s="73"/>
      <c r="E41" s="73"/>
      <c r="F41" s="74"/>
    </row>
    <row r="42" spans="1:6" x14ac:dyDescent="0.35">
      <c r="A42" s="72"/>
      <c r="B42" s="35"/>
      <c r="C42" s="35"/>
      <c r="D42" s="73"/>
      <c r="E42" s="73"/>
      <c r="F42" s="74"/>
    </row>
    <row r="43" spans="1:6" x14ac:dyDescent="0.35">
      <c r="A43" s="72"/>
      <c r="B43" s="35"/>
      <c r="C43" s="35"/>
      <c r="D43" s="73"/>
      <c r="E43" s="73"/>
      <c r="F43" s="74"/>
    </row>
    <row r="44" spans="1:6" x14ac:dyDescent="0.35">
      <c r="A44" s="72"/>
      <c r="B44" s="35"/>
      <c r="C44" s="35"/>
      <c r="D44" s="73"/>
      <c r="E44" s="73"/>
      <c r="F44" s="74"/>
    </row>
    <row r="45" spans="1:6" x14ac:dyDescent="0.35">
      <c r="A45" s="72"/>
      <c r="B45" s="35"/>
      <c r="C45" s="35"/>
      <c r="D45" s="73"/>
      <c r="E45" s="73"/>
      <c r="F45" s="74"/>
    </row>
    <row r="46" spans="1:6" x14ac:dyDescent="0.35">
      <c r="A46" s="72"/>
      <c r="B46" s="35"/>
      <c r="C46" s="35"/>
      <c r="D46" s="73"/>
      <c r="E46" s="73"/>
      <c r="F46" s="74"/>
    </row>
    <row r="47" spans="1:6" x14ac:dyDescent="0.35">
      <c r="A47" s="72"/>
      <c r="B47" s="35"/>
      <c r="C47" s="35"/>
      <c r="D47" s="73"/>
      <c r="E47" s="73"/>
      <c r="F47" s="74"/>
    </row>
  </sheetData>
  <mergeCells count="9">
    <mergeCell ref="A1:F1"/>
    <mergeCell ref="A2:F2"/>
    <mergeCell ref="A3:F3"/>
    <mergeCell ref="E4:E5"/>
    <mergeCell ref="F4:F5"/>
    <mergeCell ref="A4:A5"/>
    <mergeCell ref="B4:B5"/>
    <mergeCell ref="C4:C5"/>
    <mergeCell ref="D4:D5"/>
  </mergeCells>
  <phoneticPr fontId="8" type="noConversion"/>
  <printOptions horizontalCentered="1"/>
  <pageMargins left="0.19685039370078741" right="0.19685039370078741" top="0.62992125984251968" bottom="0.74803149606299213" header="0.51181102362204722" footer="0.51181102362204722"/>
  <pageSetup paperSize="9" scale="90" orientation="landscape" horizontalDpi="180" verticalDpi="18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I42"/>
  <sheetViews>
    <sheetView topLeftCell="A94" zoomScale="90" zoomScaleNormal="90" workbookViewId="0">
      <selection activeCell="E24" sqref="E24"/>
    </sheetView>
  </sheetViews>
  <sheetFormatPr defaultColWidth="19.5703125" defaultRowHeight="21" x14ac:dyDescent="0.35"/>
  <cols>
    <col min="1" max="1" width="7" style="15" customWidth="1"/>
    <col min="2" max="2" width="17.42578125" style="15" customWidth="1"/>
    <col min="3" max="3" width="19.5703125" style="15"/>
    <col min="4" max="4" width="22.5703125" style="15" customWidth="1"/>
    <col min="5" max="5" width="19.5703125" style="14"/>
    <col min="6" max="16384" width="19.5703125" style="15"/>
  </cols>
  <sheetData>
    <row r="1" spans="1:7" x14ac:dyDescent="0.35">
      <c r="A1" s="393" t="s">
        <v>10</v>
      </c>
      <c r="B1" s="393"/>
      <c r="C1" s="393"/>
      <c r="D1" s="393"/>
      <c r="E1" s="393"/>
      <c r="F1" s="393"/>
      <c r="G1" s="393"/>
    </row>
    <row r="2" spans="1:7" x14ac:dyDescent="0.35">
      <c r="A2" s="393" t="s">
        <v>18</v>
      </c>
      <c r="B2" s="393"/>
      <c r="C2" s="393"/>
      <c r="D2" s="393"/>
      <c r="E2" s="393"/>
      <c r="F2" s="393"/>
      <c r="G2" s="393"/>
    </row>
    <row r="3" spans="1:7" x14ac:dyDescent="0.35">
      <c r="A3" s="393" t="str">
        <f>งบทดลอง!A3</f>
        <v>ณ  วันที่  30 กันยายน  2560</v>
      </c>
      <c r="B3" s="393"/>
      <c r="C3" s="393"/>
      <c r="D3" s="393"/>
      <c r="E3" s="393"/>
      <c r="F3" s="393"/>
      <c r="G3" s="393"/>
    </row>
    <row r="4" spans="1:7" x14ac:dyDescent="0.35">
      <c r="A4" s="169"/>
      <c r="B4" s="169"/>
      <c r="C4" s="169"/>
      <c r="D4" s="169"/>
      <c r="E4" s="14" t="s">
        <v>43</v>
      </c>
      <c r="F4" s="169"/>
      <c r="G4" s="169"/>
    </row>
    <row r="5" spans="1:7" ht="21.75" thickBot="1" x14ac:dyDescent="0.4">
      <c r="A5" s="15" t="s">
        <v>281</v>
      </c>
      <c r="E5" s="14">
        <v>2</v>
      </c>
      <c r="G5" s="78">
        <v>69495982.400000006</v>
      </c>
    </row>
    <row r="6" spans="1:7" ht="21.75" thickTop="1" x14ac:dyDescent="0.35">
      <c r="A6" s="15" t="s">
        <v>282</v>
      </c>
      <c r="G6" s="73"/>
    </row>
    <row r="7" spans="1:7" x14ac:dyDescent="0.35">
      <c r="B7" s="15" t="s">
        <v>283</v>
      </c>
      <c r="G7" s="73"/>
    </row>
    <row r="8" spans="1:7" x14ac:dyDescent="0.35">
      <c r="C8" s="15" t="s">
        <v>284</v>
      </c>
      <c r="E8" s="14">
        <v>3</v>
      </c>
      <c r="G8" s="73">
        <f>SUM(ฝาก!F14)</f>
        <v>14602778.619999999</v>
      </c>
    </row>
    <row r="9" spans="1:7" x14ac:dyDescent="0.35">
      <c r="C9" s="15" t="s">
        <v>19</v>
      </c>
      <c r="G9" s="103">
        <v>7428035.8099999996</v>
      </c>
    </row>
    <row r="10" spans="1:7" x14ac:dyDescent="0.35">
      <c r="C10" s="15" t="s">
        <v>188</v>
      </c>
      <c r="E10" s="391">
        <v>4</v>
      </c>
      <c r="G10" s="103">
        <v>24300</v>
      </c>
    </row>
    <row r="11" spans="1:7" x14ac:dyDescent="0.35">
      <c r="C11" s="15" t="s">
        <v>395</v>
      </c>
      <c r="E11" s="391">
        <v>5</v>
      </c>
      <c r="G11" s="103">
        <v>1247447.19</v>
      </c>
    </row>
    <row r="12" spans="1:7" x14ac:dyDescent="0.35">
      <c r="C12" s="15" t="s">
        <v>285</v>
      </c>
      <c r="E12" s="391">
        <v>6</v>
      </c>
      <c r="G12" s="103">
        <f>42051.88+5556.12+5380</f>
        <v>52988</v>
      </c>
    </row>
    <row r="13" spans="1:7" x14ac:dyDescent="0.35">
      <c r="C13" s="15" t="s">
        <v>191</v>
      </c>
      <c r="E13" s="14">
        <v>7</v>
      </c>
      <c r="F13" s="173"/>
      <c r="G13" s="103">
        <v>392333.75</v>
      </c>
    </row>
    <row r="14" spans="1:7" x14ac:dyDescent="0.35">
      <c r="C14" s="15" t="s">
        <v>286</v>
      </c>
      <c r="E14" s="173"/>
      <c r="F14" s="173"/>
      <c r="G14" s="174">
        <f>SUM(G8:G13)</f>
        <v>23747883.370000001</v>
      </c>
    </row>
    <row r="15" spans="1:7" x14ac:dyDescent="0.35">
      <c r="B15" s="15" t="s">
        <v>287</v>
      </c>
      <c r="E15" s="173"/>
      <c r="F15" s="173"/>
    </row>
    <row r="16" spans="1:7" x14ac:dyDescent="0.35">
      <c r="C16" s="15" t="s">
        <v>125</v>
      </c>
      <c r="E16" s="248">
        <v>8</v>
      </c>
      <c r="F16" s="173"/>
      <c r="G16" s="103">
        <v>18544058.370000001</v>
      </c>
    </row>
    <row r="17" spans="1:7" x14ac:dyDescent="0.35">
      <c r="C17" s="15" t="s">
        <v>288</v>
      </c>
      <c r="E17" s="175"/>
      <c r="F17" s="74"/>
      <c r="G17" s="176">
        <f>SUM(G16)</f>
        <v>18544058.370000001</v>
      </c>
    </row>
    <row r="18" spans="1:7" ht="21.75" thickBot="1" x14ac:dyDescent="0.4">
      <c r="A18" s="15" t="s">
        <v>289</v>
      </c>
      <c r="G18" s="79">
        <f>SUM(G14+G17)</f>
        <v>42291941.740000002</v>
      </c>
    </row>
    <row r="19" spans="1:7" ht="21.75" thickTop="1" x14ac:dyDescent="0.35">
      <c r="E19" s="14" t="s">
        <v>43</v>
      </c>
    </row>
    <row r="20" spans="1:7" ht="21.75" thickBot="1" x14ac:dyDescent="0.4">
      <c r="A20" s="15" t="s">
        <v>311</v>
      </c>
      <c r="E20" s="14">
        <v>2</v>
      </c>
      <c r="G20" s="78">
        <v>69495982.400000006</v>
      </c>
    </row>
    <row r="21" spans="1:7" ht="21.75" thickTop="1" x14ac:dyDescent="0.35">
      <c r="A21" s="15" t="s">
        <v>290</v>
      </c>
      <c r="G21" s="73"/>
    </row>
    <row r="22" spans="1:7" x14ac:dyDescent="0.35">
      <c r="B22" s="15" t="s">
        <v>291</v>
      </c>
      <c r="G22" s="73"/>
    </row>
    <row r="23" spans="1:7" x14ac:dyDescent="0.35">
      <c r="C23" s="15" t="s">
        <v>312</v>
      </c>
      <c r="E23" s="14">
        <v>9</v>
      </c>
      <c r="G23" s="103">
        <v>672500</v>
      </c>
    </row>
    <row r="24" spans="1:7" x14ac:dyDescent="0.35">
      <c r="C24" s="15" t="s">
        <v>320</v>
      </c>
      <c r="G24" s="103">
        <v>24300</v>
      </c>
    </row>
    <row r="25" spans="1:7" x14ac:dyDescent="0.35">
      <c r="C25" s="15" t="s">
        <v>313</v>
      </c>
      <c r="E25" s="14">
        <v>10</v>
      </c>
      <c r="G25" s="103">
        <f>SUM(รับฝาก!F16)</f>
        <v>2452620.1799999997</v>
      </c>
    </row>
    <row r="26" spans="1:7" x14ac:dyDescent="0.35">
      <c r="C26" s="15" t="s">
        <v>293</v>
      </c>
      <c r="G26" s="176">
        <f>SUM(G23:G25)</f>
        <v>3149420.1799999997</v>
      </c>
    </row>
    <row r="27" spans="1:7" x14ac:dyDescent="0.35">
      <c r="B27" s="15" t="s">
        <v>292</v>
      </c>
      <c r="G27" s="103"/>
    </row>
    <row r="28" spans="1:7" x14ac:dyDescent="0.35">
      <c r="C28" s="15" t="s">
        <v>314</v>
      </c>
      <c r="E28" s="14">
        <v>11</v>
      </c>
      <c r="G28" s="103">
        <v>8525236.2899999991</v>
      </c>
    </row>
    <row r="29" spans="1:7" x14ac:dyDescent="0.35">
      <c r="C29" s="15" t="s">
        <v>294</v>
      </c>
      <c r="G29" s="176">
        <f>SUM(G28)</f>
        <v>8525236.2899999991</v>
      </c>
    </row>
    <row r="30" spans="1:7" x14ac:dyDescent="0.35">
      <c r="A30" s="15" t="s">
        <v>104</v>
      </c>
      <c r="G30" s="103"/>
    </row>
    <row r="31" spans="1:7" x14ac:dyDescent="0.35">
      <c r="B31" s="15" t="s">
        <v>315</v>
      </c>
      <c r="E31" s="14">
        <v>12</v>
      </c>
      <c r="G31" s="103">
        <v>19838228.620000001</v>
      </c>
    </row>
    <row r="32" spans="1:7" x14ac:dyDescent="0.35">
      <c r="B32" s="15" t="s">
        <v>129</v>
      </c>
      <c r="E32" s="14">
        <v>13</v>
      </c>
      <c r="G32" s="103">
        <v>10779056.65</v>
      </c>
    </row>
    <row r="33" spans="1:9" x14ac:dyDescent="0.35">
      <c r="B33" s="15" t="s">
        <v>295</v>
      </c>
      <c r="G33" s="176">
        <f>SUM(G31:G32)</f>
        <v>30617285.270000003</v>
      </c>
    </row>
    <row r="34" spans="1:9" ht="21.75" thickBot="1" x14ac:dyDescent="0.4">
      <c r="A34" s="15" t="s">
        <v>296</v>
      </c>
      <c r="G34" s="79">
        <f>SUM(G26+G29+G33)</f>
        <v>42291941.740000002</v>
      </c>
      <c r="H34" s="102"/>
    </row>
    <row r="35" spans="1:9" ht="21.75" thickTop="1" x14ac:dyDescent="0.35">
      <c r="E35" s="190"/>
      <c r="G35" s="36"/>
      <c r="H35" s="102"/>
    </row>
    <row r="36" spans="1:9" x14ac:dyDescent="0.35">
      <c r="A36" s="15" t="s">
        <v>297</v>
      </c>
    </row>
    <row r="39" spans="1:9" x14ac:dyDescent="0.35">
      <c r="A39" s="393" t="s">
        <v>130</v>
      </c>
      <c r="B39" s="393"/>
      <c r="C39" s="393"/>
      <c r="D39" s="393" t="s">
        <v>131</v>
      </c>
      <c r="E39" s="393"/>
      <c r="F39" s="393" t="s">
        <v>130</v>
      </c>
      <c r="G39" s="393"/>
    </row>
    <row r="40" spans="1:9" x14ac:dyDescent="0.35">
      <c r="A40" s="393" t="s">
        <v>175</v>
      </c>
      <c r="B40" s="393"/>
      <c r="C40" s="393"/>
      <c r="D40" s="393" t="s">
        <v>455</v>
      </c>
      <c r="E40" s="393"/>
      <c r="F40" s="393" t="s">
        <v>176</v>
      </c>
      <c r="G40" s="393"/>
    </row>
    <row r="41" spans="1:9" x14ac:dyDescent="0.35">
      <c r="A41" s="393" t="s">
        <v>154</v>
      </c>
      <c r="B41" s="393"/>
      <c r="C41" s="393"/>
      <c r="D41" s="393" t="s">
        <v>456</v>
      </c>
      <c r="E41" s="393"/>
      <c r="F41" s="393" t="s">
        <v>111</v>
      </c>
      <c r="G41" s="393"/>
      <c r="H41" s="14"/>
      <c r="I41" s="14"/>
    </row>
    <row r="42" spans="1:9" x14ac:dyDescent="0.35">
      <c r="A42" s="393"/>
      <c r="B42" s="393"/>
      <c r="C42" s="393"/>
      <c r="D42" s="393" t="s">
        <v>110</v>
      </c>
      <c r="E42" s="393"/>
      <c r="F42" s="14"/>
      <c r="H42" s="14"/>
      <c r="I42" s="14"/>
    </row>
  </sheetData>
  <mergeCells count="14">
    <mergeCell ref="A42:C42"/>
    <mergeCell ref="D39:E39"/>
    <mergeCell ref="D40:E40"/>
    <mergeCell ref="D41:E41"/>
    <mergeCell ref="D42:E42"/>
    <mergeCell ref="A40:C40"/>
    <mergeCell ref="F40:G40"/>
    <mergeCell ref="F41:G41"/>
    <mergeCell ref="A1:G1"/>
    <mergeCell ref="A2:G2"/>
    <mergeCell ref="A3:G3"/>
    <mergeCell ref="F39:G39"/>
    <mergeCell ref="A39:C39"/>
    <mergeCell ref="A41:C41"/>
  </mergeCells>
  <phoneticPr fontId="8" type="noConversion"/>
  <printOptions horizontalCentered="1"/>
  <pageMargins left="0.15748031496062992" right="0.15748031496062992" top="0.78740157480314965" bottom="0.78740157480314965" header="0.51181102362204722" footer="0.51181102362204722"/>
  <pageSetup paperSize="9" scale="80" orientation="portrait" horizontalDpi="180" verticalDpi="18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25">
    <tabColor rgb="FF92D050"/>
  </sheetPr>
  <dimension ref="A1:AB50"/>
  <sheetViews>
    <sheetView workbookViewId="0">
      <pane xSplit="3" ySplit="8" topLeftCell="I18" activePane="bottomRight" state="frozen"/>
      <selection pane="topRight" activeCell="D1" sqref="D1"/>
      <selection pane="bottomLeft" activeCell="A9" sqref="A9"/>
      <selection pane="bottomRight" activeCell="K29" sqref="K29"/>
    </sheetView>
  </sheetViews>
  <sheetFormatPr defaultColWidth="13" defaultRowHeight="21" x14ac:dyDescent="0.35"/>
  <cols>
    <col min="1" max="1" width="12.85546875" style="16" customWidth="1"/>
    <col min="2" max="2" width="16.7109375" style="16" customWidth="1"/>
    <col min="3" max="3" width="24.7109375" style="16" customWidth="1"/>
    <col min="4" max="4" width="18.7109375" style="16" customWidth="1"/>
    <col min="5" max="5" width="16.7109375" style="16" customWidth="1"/>
    <col min="6" max="6" width="18.7109375" style="16" customWidth="1"/>
    <col min="7" max="7" width="16.7109375" style="16" customWidth="1"/>
    <col min="8" max="8" width="15.7109375" style="16" customWidth="1"/>
    <col min="9" max="9" width="16.7109375" style="16" customWidth="1"/>
    <col min="10" max="12" width="15.7109375" style="16" customWidth="1"/>
    <col min="13" max="13" width="10.85546875" style="16" hidden="1" customWidth="1"/>
    <col min="14" max="14" width="14.7109375" style="16" customWidth="1"/>
    <col min="15" max="15" width="16.7109375" style="16" customWidth="1"/>
    <col min="16" max="16" width="17.7109375" style="16" customWidth="1"/>
    <col min="17" max="17" width="15.7109375" style="16" customWidth="1"/>
    <col min="18" max="18" width="13" style="16" customWidth="1"/>
    <col min="19" max="19" width="13.28515625" style="16" customWidth="1"/>
    <col min="20" max="20" width="12" style="16" customWidth="1"/>
    <col min="21" max="22" width="14.28515625" style="16" customWidth="1"/>
    <col min="23" max="23" width="15.85546875" style="16" customWidth="1"/>
    <col min="24" max="24" width="13" style="16" customWidth="1"/>
    <col min="25" max="25" width="15.28515625" style="16" customWidth="1"/>
    <col min="26" max="26" width="13.7109375" style="16" customWidth="1"/>
    <col min="27" max="27" width="12.42578125" style="16" customWidth="1"/>
    <col min="28" max="28" width="11.85546875" style="16" customWidth="1"/>
    <col min="29" max="29" width="14.28515625" style="16" customWidth="1"/>
    <col min="30" max="16384" width="13" style="16"/>
  </cols>
  <sheetData>
    <row r="1" spans="1:28" x14ac:dyDescent="0.35">
      <c r="A1" s="393" t="s">
        <v>30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</row>
    <row r="2" spans="1:28" x14ac:dyDescent="0.35">
      <c r="A2" s="393" t="s">
        <v>263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spans="1:28" x14ac:dyDescent="0.35">
      <c r="A3" s="394" t="str">
        <f>งานบริหาร!A3</f>
        <v>ตั้งแต่วันที่ 1 ตุลาคม 2559 ถึงวันที่ 30 กันยายน 2560</v>
      </c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8" ht="21" customHeight="1" x14ac:dyDescent="0.35">
      <c r="A4" s="435" t="s">
        <v>226</v>
      </c>
      <c r="B4" s="436" t="s">
        <v>208</v>
      </c>
      <c r="C4" s="435" t="s">
        <v>205</v>
      </c>
      <c r="D4" s="443" t="s">
        <v>206</v>
      </c>
      <c r="E4" s="444"/>
      <c r="F4" s="444"/>
      <c r="G4" s="444"/>
      <c r="H4" s="444"/>
      <c r="I4" s="444"/>
      <c r="J4" s="444"/>
      <c r="K4" s="444"/>
      <c r="L4" s="444"/>
      <c r="M4" s="444"/>
      <c r="N4" s="444"/>
      <c r="O4" s="436"/>
      <c r="P4" s="435" t="s">
        <v>9</v>
      </c>
    </row>
    <row r="5" spans="1:28" ht="21" customHeight="1" x14ac:dyDescent="0.35">
      <c r="A5" s="441"/>
      <c r="B5" s="442"/>
      <c r="C5" s="441"/>
      <c r="D5" s="445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2"/>
      <c r="P5" s="441"/>
    </row>
    <row r="6" spans="1:28" ht="21" customHeight="1" x14ac:dyDescent="0.35">
      <c r="A6" s="441"/>
      <c r="B6" s="442"/>
      <c r="C6" s="441"/>
      <c r="D6" s="447" t="s">
        <v>80</v>
      </c>
      <c r="E6" s="447" t="s">
        <v>79</v>
      </c>
      <c r="F6" s="447" t="s">
        <v>71</v>
      </c>
      <c r="G6" s="447" t="s">
        <v>54</v>
      </c>
      <c r="H6" s="447" t="s">
        <v>62</v>
      </c>
      <c r="I6" s="447" t="s">
        <v>78</v>
      </c>
      <c r="J6" s="447" t="s">
        <v>317</v>
      </c>
      <c r="K6" s="447" t="s">
        <v>259</v>
      </c>
      <c r="L6" s="447" t="s">
        <v>260</v>
      </c>
      <c r="M6" s="447" t="s">
        <v>261</v>
      </c>
      <c r="N6" s="447" t="s">
        <v>31</v>
      </c>
      <c r="O6" s="447" t="s">
        <v>23</v>
      </c>
      <c r="P6" s="441"/>
    </row>
    <row r="7" spans="1:28" ht="21" customHeight="1" x14ac:dyDescent="0.35">
      <c r="A7" s="441"/>
      <c r="B7" s="442"/>
      <c r="C7" s="441"/>
      <c r="D7" s="448"/>
      <c r="E7" s="447"/>
      <c r="F7" s="447"/>
      <c r="G7" s="447"/>
      <c r="H7" s="447"/>
      <c r="I7" s="447"/>
      <c r="J7" s="447"/>
      <c r="K7" s="447"/>
      <c r="L7" s="447"/>
      <c r="M7" s="447"/>
      <c r="N7" s="447"/>
      <c r="O7" s="447"/>
      <c r="P7" s="441"/>
    </row>
    <row r="8" spans="1:28" x14ac:dyDescent="0.35">
      <c r="A8" s="438"/>
      <c r="B8" s="437"/>
      <c r="C8" s="438"/>
      <c r="D8" s="448"/>
      <c r="E8" s="447"/>
      <c r="F8" s="447"/>
      <c r="G8" s="447"/>
      <c r="H8" s="447"/>
      <c r="I8" s="447"/>
      <c r="J8" s="447"/>
      <c r="K8" s="447"/>
      <c r="L8" s="447"/>
      <c r="M8" s="447"/>
      <c r="N8" s="447"/>
      <c r="O8" s="447"/>
      <c r="P8" s="438"/>
    </row>
    <row r="9" spans="1:28" x14ac:dyDescent="0.35">
      <c r="A9" s="104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</row>
    <row r="10" spans="1:28" x14ac:dyDescent="0.35">
      <c r="A10" s="141" t="s">
        <v>227</v>
      </c>
      <c r="B10" s="141" t="s">
        <v>127</v>
      </c>
      <c r="C10" s="141" t="s">
        <v>210</v>
      </c>
      <c r="D10" s="151">
        <f>SUM(งานบริหาร!H7)</f>
        <v>2802472.26</v>
      </c>
      <c r="E10" s="151">
        <f>SUM(รักษาความสงบ!H7)</f>
        <v>0</v>
      </c>
      <c r="F10" s="151">
        <f>SUM(การศึกษา!I7)</f>
        <v>0</v>
      </c>
      <c r="G10" s="151">
        <f>SUM(สาธารณสุข!I7)</f>
        <v>0</v>
      </c>
      <c r="H10" s="151">
        <f>SUM(สังคมสงเคราะห์!G7)</f>
        <v>0</v>
      </c>
      <c r="I10" s="151">
        <f>SUM(เคหะชุมชน!J7)</f>
        <v>0</v>
      </c>
      <c r="J10" s="151">
        <f>SUM(เข้มแข็งของชุมชน!G7)</f>
        <v>0</v>
      </c>
      <c r="K10" s="151">
        <f>SUM(ศาสนา!I7)</f>
        <v>0</v>
      </c>
      <c r="L10" s="151">
        <f>SUM(อุตสาหกรรม!G7)</f>
        <v>0</v>
      </c>
      <c r="M10" s="151">
        <f>SUM(การเกษตร!G7)</f>
        <v>0</v>
      </c>
      <c r="N10" s="151">
        <f>SUM(การพาณิชย์!I7)</f>
        <v>0</v>
      </c>
      <c r="O10" s="68">
        <f>SUM(งบกลาง!F7)</f>
        <v>0</v>
      </c>
      <c r="P10" s="68">
        <f>SUM(D10:O10)</f>
        <v>2802472.26</v>
      </c>
      <c r="Q10" s="62"/>
    </row>
    <row r="11" spans="1:28" x14ac:dyDescent="0.35">
      <c r="A11" s="141"/>
      <c r="B11" s="141" t="s">
        <v>128</v>
      </c>
      <c r="C11" s="141" t="s">
        <v>210</v>
      </c>
      <c r="D11" s="151">
        <f>SUM(งานบริหาร!H8)</f>
        <v>5905015</v>
      </c>
      <c r="E11" s="151">
        <f>SUM(รักษาความสงบ!H8)</f>
        <v>1279728</v>
      </c>
      <c r="F11" s="151">
        <f>SUM(การศึกษา!I8)</f>
        <v>1252426</v>
      </c>
      <c r="G11" s="151">
        <f>SUM(สาธารณสุข!I8)</f>
        <v>903188</v>
      </c>
      <c r="H11" s="151">
        <f>SUM(สังคมสงเคราะห์!G8)</f>
        <v>1240320</v>
      </c>
      <c r="I11" s="151">
        <f>SUM(เคหะชุมชน!J8)</f>
        <v>3139032.61</v>
      </c>
      <c r="J11" s="151">
        <f>SUM(เข้มแข็งของชุมชน!G8)</f>
        <v>0</v>
      </c>
      <c r="K11" s="151">
        <f>SUM(ศาสนา!I8)</f>
        <v>0</v>
      </c>
      <c r="L11" s="151">
        <f>SUM(อุตสาหกรรม!G8)</f>
        <v>0</v>
      </c>
      <c r="M11" s="151">
        <f>SUM(การเกษตร!G8)</f>
        <v>0</v>
      </c>
      <c r="N11" s="151">
        <f>SUM(การพาณิชย์!I8)</f>
        <v>0</v>
      </c>
      <c r="O11" s="68">
        <f>SUM(งบกลาง!F8)</f>
        <v>0</v>
      </c>
      <c r="P11" s="68">
        <f t="shared" ref="P11:P23" si="0">SUM(D11:O11)</f>
        <v>13719709.609999999</v>
      </c>
    </row>
    <row r="12" spans="1:28" x14ac:dyDescent="0.35">
      <c r="A12" s="141" t="s">
        <v>228</v>
      </c>
      <c r="B12" s="10" t="s">
        <v>25</v>
      </c>
      <c r="C12" s="141" t="s">
        <v>210</v>
      </c>
      <c r="D12" s="151">
        <f>SUM(งานบริหาร!H9)</f>
        <v>331319</v>
      </c>
      <c r="E12" s="151">
        <f>SUM(รักษาความสงบ!H9)</f>
        <v>0</v>
      </c>
      <c r="F12" s="151">
        <f>SUM(การศึกษา!I9)</f>
        <v>37714.25</v>
      </c>
      <c r="G12" s="151">
        <f>SUM(สาธารณสุข!I9)</f>
        <v>47506.75</v>
      </c>
      <c r="H12" s="151">
        <f>SUM(สังคมสงเคราะห์!G9)</f>
        <v>66000</v>
      </c>
      <c r="I12" s="151">
        <f>SUM(เคหะชุมชน!J9)</f>
        <v>192855</v>
      </c>
      <c r="J12" s="151">
        <f>SUM(เข้มแข็งของชุมชน!G9)</f>
        <v>0</v>
      </c>
      <c r="K12" s="151">
        <f>SUM(ศาสนา!I9)</f>
        <v>0</v>
      </c>
      <c r="L12" s="151">
        <f>SUM(อุตสาหกรรม!G9)</f>
        <v>0</v>
      </c>
      <c r="M12" s="151">
        <f>SUM(การเกษตร!G9)</f>
        <v>0</v>
      </c>
      <c r="N12" s="151">
        <f>SUM(การพาณิชย์!I9)</f>
        <v>0</v>
      </c>
      <c r="O12" s="68">
        <f>SUM(งบกลาง!F9)</f>
        <v>0</v>
      </c>
      <c r="P12" s="68">
        <f t="shared" si="0"/>
        <v>675395</v>
      </c>
    </row>
    <row r="13" spans="1:28" x14ac:dyDescent="0.35">
      <c r="A13" s="141" t="s">
        <v>20</v>
      </c>
      <c r="B13" s="145" t="s">
        <v>26</v>
      </c>
      <c r="C13" s="141" t="s">
        <v>210</v>
      </c>
      <c r="D13" s="151">
        <f>SUM(งานบริหาร!H10)</f>
        <v>2679024.1000000006</v>
      </c>
      <c r="E13" s="151">
        <f>SUM(รักษาความสงบ!H10)</f>
        <v>276008.59999999998</v>
      </c>
      <c r="F13" s="151">
        <f>SUM(การศึกษา!I10)</f>
        <v>908258</v>
      </c>
      <c r="G13" s="151">
        <f>SUM(สาธารณสุข!I10)</f>
        <v>297131</v>
      </c>
      <c r="H13" s="151">
        <f>SUM(สังคมสงเคราะห์!G10)</f>
        <v>39355</v>
      </c>
      <c r="I13" s="151">
        <f>SUM(เคหะชุมชน!J10)</f>
        <v>2558873.64</v>
      </c>
      <c r="J13" s="151">
        <f>SUM(เข้มแข็งของชุมชน!G10)</f>
        <v>1054896</v>
      </c>
      <c r="K13" s="151">
        <f>SUM(ศาสนา!I10)</f>
        <v>216728</v>
      </c>
      <c r="L13" s="151">
        <f>SUM(อุตสาหกรรม!G10)</f>
        <v>450000</v>
      </c>
      <c r="M13" s="151">
        <f>SUM(การเกษตร!G10)</f>
        <v>0</v>
      </c>
      <c r="N13" s="151">
        <f>SUM(การพาณิชย์!I10)</f>
        <v>0</v>
      </c>
      <c r="O13" s="68">
        <f>SUM(งบกลาง!F10)</f>
        <v>0</v>
      </c>
      <c r="P13" s="68">
        <f t="shared" si="0"/>
        <v>8480274.3400000017</v>
      </c>
    </row>
    <row r="14" spans="1:28" x14ac:dyDescent="0.35">
      <c r="A14" s="141"/>
      <c r="B14" s="145" t="s">
        <v>26</v>
      </c>
      <c r="C14" s="141" t="s">
        <v>262</v>
      </c>
      <c r="D14" s="151">
        <f>SUM(งานบริหาร!H11)</f>
        <v>0</v>
      </c>
      <c r="E14" s="151">
        <f>SUM(รักษาความสงบ!H11)</f>
        <v>0</v>
      </c>
      <c r="F14" s="151">
        <f>SUM(การศึกษา!I11)</f>
        <v>0</v>
      </c>
      <c r="G14" s="151">
        <f>SUM(สาธารณสุข!I11)</f>
        <v>0</v>
      </c>
      <c r="H14" s="151">
        <f>SUM(สังคมสงเคราะห์!G11)</f>
        <v>0</v>
      </c>
      <c r="I14" s="151">
        <f>SUM(เคหะชุมชน!J11)</f>
        <v>0</v>
      </c>
      <c r="J14" s="151">
        <f>SUM(เข้มแข็งของชุมชน!G11)</f>
        <v>0</v>
      </c>
      <c r="K14" s="151">
        <f>SUM(ศาสนา!I11)</f>
        <v>0</v>
      </c>
      <c r="L14" s="151">
        <f>SUM(อุตสาหกรรม!G11)</f>
        <v>0</v>
      </c>
      <c r="M14" s="151">
        <f>SUM(การเกษตร!G11)</f>
        <v>0</v>
      </c>
      <c r="N14" s="151">
        <f>SUM(การพาณิชย์!I11)</f>
        <v>0</v>
      </c>
      <c r="O14" s="68">
        <f>SUM(งบกลาง!F11)</f>
        <v>0</v>
      </c>
      <c r="P14" s="68">
        <f t="shared" si="0"/>
        <v>0</v>
      </c>
    </row>
    <row r="15" spans="1:28" x14ac:dyDescent="0.35">
      <c r="A15" s="141"/>
      <c r="B15" s="141" t="s">
        <v>27</v>
      </c>
      <c r="C15" s="141" t="s">
        <v>210</v>
      </c>
      <c r="D15" s="151">
        <f>SUM(งานบริหาร!H12)</f>
        <v>709511.78</v>
      </c>
      <c r="E15" s="151">
        <f>SUM(รักษาความสงบ!H12)</f>
        <v>363629</v>
      </c>
      <c r="F15" s="151">
        <f>SUM(การศึกษา!I12)</f>
        <v>1637210.1600000001</v>
      </c>
      <c r="G15" s="151">
        <f>SUM(สาธารณสุข!I12)</f>
        <v>33083</v>
      </c>
      <c r="H15" s="151">
        <f>SUM(สังคมสงเคราะห์!G12)</f>
        <v>97139</v>
      </c>
      <c r="I15" s="151">
        <f>SUM(เคหะชุมชน!J12)</f>
        <v>1453851.1400000001</v>
      </c>
      <c r="J15" s="151">
        <f>SUM(เข้มแข็งของชุมชน!G12)</f>
        <v>0</v>
      </c>
      <c r="K15" s="151">
        <f>SUM(ศาสนา!I12)</f>
        <v>0</v>
      </c>
      <c r="L15" s="151">
        <f>SUM(อุตสาหกรรม!G12)</f>
        <v>0</v>
      </c>
      <c r="M15" s="151">
        <f>SUM(การเกษตร!G12)</f>
        <v>0</v>
      </c>
      <c r="N15" s="151">
        <f>SUM(การพาณิชย์!I12)</f>
        <v>0</v>
      </c>
      <c r="O15" s="68">
        <f>SUM(งบกลาง!F12)</f>
        <v>0</v>
      </c>
      <c r="P15" s="68">
        <f t="shared" si="0"/>
        <v>4294424.08</v>
      </c>
      <c r="Q15" s="62"/>
    </row>
    <row r="16" spans="1:28" x14ac:dyDescent="0.35">
      <c r="A16" s="141"/>
      <c r="B16" s="141" t="s">
        <v>28</v>
      </c>
      <c r="C16" s="141" t="s">
        <v>210</v>
      </c>
      <c r="D16" s="151">
        <f>SUM(งานบริหาร!H13)</f>
        <v>914589.64</v>
      </c>
      <c r="E16" s="151">
        <f>SUM(รักษาความสงบ!H13)</f>
        <v>0</v>
      </c>
      <c r="F16" s="151">
        <f>SUM(การศึกษา!I13)</f>
        <v>0</v>
      </c>
      <c r="G16" s="151">
        <f>SUM(สาธารณสุข!I13)</f>
        <v>4044.16</v>
      </c>
      <c r="H16" s="151">
        <f>SUM(สังคมสงเคราะห์!G13)</f>
        <v>1417</v>
      </c>
      <c r="I16" s="151">
        <f>SUM(เคหะชุมชน!J13)</f>
        <v>42027.07</v>
      </c>
      <c r="J16" s="151">
        <f>SUM(เข้มแข็งของชุมชน!G13)</f>
        <v>0</v>
      </c>
      <c r="K16" s="151">
        <f>SUM(ศาสนา!I13)</f>
        <v>0</v>
      </c>
      <c r="L16" s="151">
        <f>SUM(อุตสาหกรรม!G13)</f>
        <v>0</v>
      </c>
      <c r="M16" s="151">
        <f>SUM(การเกษตร!G13)</f>
        <v>0</v>
      </c>
      <c r="N16" s="151">
        <f>SUM(การพาณิชย์!I13)</f>
        <v>0</v>
      </c>
      <c r="O16" s="68">
        <f>SUM(งบกลาง!F13)</f>
        <v>0</v>
      </c>
      <c r="P16" s="68">
        <f t="shared" si="0"/>
        <v>962077.87</v>
      </c>
    </row>
    <row r="17" spans="1:16" x14ac:dyDescent="0.35">
      <c r="A17" s="141" t="s">
        <v>229</v>
      </c>
      <c r="B17" s="141" t="s">
        <v>316</v>
      </c>
      <c r="C17" s="141" t="s">
        <v>210</v>
      </c>
      <c r="D17" s="151">
        <f>SUM(งานบริหาร!H14)</f>
        <v>178900</v>
      </c>
      <c r="E17" s="151">
        <f>SUM(รักษาความสงบ!H14)</f>
        <v>15000</v>
      </c>
      <c r="F17" s="151">
        <f>SUM(การศึกษา!I14)</f>
        <v>1035400</v>
      </c>
      <c r="G17" s="151">
        <f>SUM(สาธารณสุข!I14)</f>
        <v>44000</v>
      </c>
      <c r="H17" s="151">
        <f>SUM(สังคมสงเคราะห์!G14)</f>
        <v>78700</v>
      </c>
      <c r="I17" s="151">
        <f>SUM(เคหะชุมชน!J14)</f>
        <v>0</v>
      </c>
      <c r="J17" s="151">
        <f>SUM(เข้มแข็งของชุมชน!G14)</f>
        <v>0</v>
      </c>
      <c r="K17" s="151">
        <f>SUM(ศาสนา!I14)</f>
        <v>0</v>
      </c>
      <c r="L17" s="151">
        <f>SUM(อุตสาหกรรม!G14)</f>
        <v>0</v>
      </c>
      <c r="M17" s="151">
        <f>SUM(การเกษตร!G14)</f>
        <v>0</v>
      </c>
      <c r="N17" s="151">
        <f>SUM(การพาณิชย์!I14)</f>
        <v>0</v>
      </c>
      <c r="O17" s="68">
        <f>SUM(งบกลาง!F14)</f>
        <v>0</v>
      </c>
      <c r="P17" s="68">
        <f t="shared" si="0"/>
        <v>1352000</v>
      </c>
    </row>
    <row r="18" spans="1:16" x14ac:dyDescent="0.35">
      <c r="A18" s="141"/>
      <c r="B18" s="141" t="s">
        <v>45</v>
      </c>
      <c r="C18" s="141" t="s">
        <v>210</v>
      </c>
      <c r="D18" s="151">
        <f>SUM(งานบริหาร!H15)</f>
        <v>299000</v>
      </c>
      <c r="E18" s="151">
        <f>SUM(รักษาความสงบ!H15)</f>
        <v>49000</v>
      </c>
      <c r="F18" s="151">
        <f>SUM(การศึกษา!I15)</f>
        <v>838000</v>
      </c>
      <c r="G18" s="151">
        <f>SUM(สาธารณสุข!I15)</f>
        <v>0</v>
      </c>
      <c r="H18" s="151">
        <f>SUM(สังคมสงเคราะห์!G15)</f>
        <v>0</v>
      </c>
      <c r="I18" s="151">
        <f>SUM(เคหะชุมชน!J15)</f>
        <v>0</v>
      </c>
      <c r="J18" s="151">
        <f>SUM(เข้มแข็งของชุมชน!G15)</f>
        <v>0</v>
      </c>
      <c r="K18" s="151">
        <f>SUM(ศาสนา!I15)</f>
        <v>0</v>
      </c>
      <c r="L18" s="151">
        <f>SUM(อุตสาหกรรม!G15)</f>
        <v>441000</v>
      </c>
      <c r="M18" s="151">
        <f>SUM(การเกษตร!G15)</f>
        <v>0</v>
      </c>
      <c r="N18" s="151">
        <f>SUM(การพาณิชย์!I15)</f>
        <v>0</v>
      </c>
      <c r="O18" s="68">
        <f>SUM(งบกลาง!F15)</f>
        <v>0</v>
      </c>
      <c r="P18" s="68">
        <f t="shared" si="0"/>
        <v>1627000</v>
      </c>
    </row>
    <row r="19" spans="1:16" x14ac:dyDescent="0.35">
      <c r="A19" s="141"/>
      <c r="B19" s="141" t="s">
        <v>45</v>
      </c>
      <c r="C19" s="141" t="s">
        <v>262</v>
      </c>
      <c r="D19" s="151">
        <f>SUM(งานบริหาร!H16)</f>
        <v>0</v>
      </c>
      <c r="E19" s="151">
        <f>SUM(รักษาความสงบ!H16)</f>
        <v>0</v>
      </c>
      <c r="F19" s="151">
        <f>SUM(การศึกษา!I16)</f>
        <v>0</v>
      </c>
      <c r="G19" s="151">
        <f>SUM(สาธารณสุข!I16)</f>
        <v>0</v>
      </c>
      <c r="H19" s="151">
        <f>SUM(สังคมสงเคราะห์!G16)</f>
        <v>0</v>
      </c>
      <c r="I19" s="151">
        <f>SUM(เคหะชุมชน!J16)</f>
        <v>0</v>
      </c>
      <c r="J19" s="151">
        <f>SUM(เข้มแข็งของชุมชน!G16)</f>
        <v>0</v>
      </c>
      <c r="K19" s="151">
        <f>SUM(ศาสนา!I16)</f>
        <v>0</v>
      </c>
      <c r="L19" s="151">
        <f>SUM(อุตสาหกรรม!G16)</f>
        <v>0</v>
      </c>
      <c r="M19" s="151">
        <f>SUM(การเกษตร!G16)</f>
        <v>0</v>
      </c>
      <c r="N19" s="151">
        <f>SUM(การพาณิชย์!I16)</f>
        <v>0</v>
      </c>
      <c r="O19" s="68">
        <f>SUM(งบกลาง!F16)</f>
        <v>0</v>
      </c>
      <c r="P19" s="68">
        <f t="shared" si="0"/>
        <v>0</v>
      </c>
    </row>
    <row r="20" spans="1:16" x14ac:dyDescent="0.35">
      <c r="A20" s="141" t="s">
        <v>230</v>
      </c>
      <c r="B20" s="10" t="s">
        <v>49</v>
      </c>
      <c r="C20" s="141" t="s">
        <v>210</v>
      </c>
      <c r="D20" s="151">
        <f>SUM(งานบริหาร!H17)</f>
        <v>0</v>
      </c>
      <c r="E20" s="151">
        <f>SUM(รักษาความสงบ!H17)</f>
        <v>0</v>
      </c>
      <c r="F20" s="151">
        <f>SUM(การศึกษา!I17)</f>
        <v>0</v>
      </c>
      <c r="G20" s="151">
        <f>SUM(สาธารณสุข!I17)</f>
        <v>0</v>
      </c>
      <c r="H20" s="151">
        <f>SUM(สังคมสงเคราะห์!G17)</f>
        <v>0</v>
      </c>
      <c r="I20" s="151">
        <f>SUM(เคหะชุมชน!J17)</f>
        <v>0</v>
      </c>
      <c r="J20" s="151">
        <f>SUM(เข้มแข็งของชุมชน!G17)</f>
        <v>0</v>
      </c>
      <c r="K20" s="151">
        <f>SUM(ศาสนา!I17)</f>
        <v>0</v>
      </c>
      <c r="L20" s="151">
        <f>SUM(อุตสาหกรรม!G17)</f>
        <v>0</v>
      </c>
      <c r="M20" s="151">
        <f>SUM(การเกษตร!G17)</f>
        <v>0</v>
      </c>
      <c r="N20" s="151">
        <f>SUM(การพาณิชย์!I17)</f>
        <v>0</v>
      </c>
      <c r="O20" s="68">
        <f>SUM(งบกลาง!F17)</f>
        <v>0</v>
      </c>
      <c r="P20" s="68">
        <f t="shared" si="0"/>
        <v>0</v>
      </c>
    </row>
    <row r="21" spans="1:16" x14ac:dyDescent="0.35">
      <c r="A21" s="141" t="s">
        <v>231</v>
      </c>
      <c r="B21" s="10" t="s">
        <v>29</v>
      </c>
      <c r="C21" s="141" t="s">
        <v>210</v>
      </c>
      <c r="D21" s="151">
        <f>SUM(งานบริหาร!H18)</f>
        <v>25000</v>
      </c>
      <c r="E21" s="151">
        <f>SUM(รักษาความสงบ!H18)</f>
        <v>0</v>
      </c>
      <c r="F21" s="151">
        <f>SUM(การศึกษา!I18)</f>
        <v>3076000</v>
      </c>
      <c r="G21" s="151">
        <f>SUM(สาธารณสุข!I18)</f>
        <v>0</v>
      </c>
      <c r="H21" s="151">
        <f>SUM(สังคมสงเคราะห์!G18)</f>
        <v>0</v>
      </c>
      <c r="I21" s="151">
        <f>SUM(เคหะชุมชน!J18)</f>
        <v>0</v>
      </c>
      <c r="J21" s="151">
        <f>SUM(เข้มแข็งของชุมชน!G18)</f>
        <v>70000</v>
      </c>
      <c r="K21" s="151">
        <f>SUM(ศาสนา!I18)</f>
        <v>75000</v>
      </c>
      <c r="L21" s="151">
        <f>SUM(อุตสาหกรรม!G18)</f>
        <v>0</v>
      </c>
      <c r="M21" s="151">
        <f>SUM(การเกษตร!G18)</f>
        <v>0</v>
      </c>
      <c r="N21" s="151">
        <f>SUM(การพาณิชย์!I18)</f>
        <v>0</v>
      </c>
      <c r="O21" s="68">
        <f>SUM(งบกลาง!F18)</f>
        <v>0</v>
      </c>
      <c r="P21" s="68">
        <f t="shared" si="0"/>
        <v>3246000</v>
      </c>
    </row>
    <row r="22" spans="1:16" x14ac:dyDescent="0.35">
      <c r="A22" s="141" t="s">
        <v>23</v>
      </c>
      <c r="B22" s="141" t="s">
        <v>23</v>
      </c>
      <c r="C22" s="141" t="s">
        <v>210</v>
      </c>
      <c r="D22" s="151">
        <f>SUM(งานบริหาร!H19)</f>
        <v>0</v>
      </c>
      <c r="E22" s="151">
        <f>SUM(รักษาความสงบ!H19)</f>
        <v>0</v>
      </c>
      <c r="F22" s="151">
        <f>SUM(การศึกษา!I19)</f>
        <v>0</v>
      </c>
      <c r="G22" s="151">
        <f>SUM(สาธารณสุข!I19)</f>
        <v>0</v>
      </c>
      <c r="H22" s="151">
        <f>SUM(สังคมสงเคราะห์!G19)</f>
        <v>0</v>
      </c>
      <c r="I22" s="151">
        <f>SUM(เคหะชุมชน!J19)</f>
        <v>0</v>
      </c>
      <c r="J22" s="151">
        <f>SUM(เข้มแข็งของชุมชน!G19)</f>
        <v>0</v>
      </c>
      <c r="K22" s="151">
        <f>SUM(ศาสนา!I19)</f>
        <v>0</v>
      </c>
      <c r="L22" s="151">
        <f>SUM(อุตสาหกรรม!G19)</f>
        <v>0</v>
      </c>
      <c r="M22" s="151">
        <f>SUM(การเกษตร!G19)</f>
        <v>0</v>
      </c>
      <c r="N22" s="151">
        <f>SUM(การพาณิชย์!I19)</f>
        <v>0</v>
      </c>
      <c r="O22" s="68">
        <f>SUM(งบกลาง!F19)</f>
        <v>8285781.4000000004</v>
      </c>
      <c r="P22" s="68">
        <f t="shared" si="0"/>
        <v>8285781.4000000004</v>
      </c>
    </row>
    <row r="23" spans="1:16" x14ac:dyDescent="0.35">
      <c r="A23" s="10"/>
      <c r="B23" s="141" t="s">
        <v>23</v>
      </c>
      <c r="C23" s="141" t="s">
        <v>262</v>
      </c>
      <c r="D23" s="151">
        <f>SUM(งานบริหาร!H20)</f>
        <v>0</v>
      </c>
      <c r="E23" s="151">
        <f>SUM(รักษาความสงบ!H20)</f>
        <v>0</v>
      </c>
      <c r="F23" s="151">
        <f>SUM(การศึกษา!I20)</f>
        <v>0</v>
      </c>
      <c r="G23" s="151">
        <f>SUM(สาธารณสุข!I20)</f>
        <v>0</v>
      </c>
      <c r="H23" s="151">
        <f>SUM(สังคมสงเคราะห์!G20)</f>
        <v>0</v>
      </c>
      <c r="I23" s="151">
        <f>SUM(เคหะชุมชน!J20)</f>
        <v>0</v>
      </c>
      <c r="J23" s="151">
        <f>SUM(เข้มแข็งของชุมชน!G20)</f>
        <v>0</v>
      </c>
      <c r="K23" s="151">
        <f>SUM(ศาสนา!I20)</f>
        <v>0</v>
      </c>
      <c r="L23" s="151">
        <f>SUM(อุตสาหกรรม!G20)</f>
        <v>0</v>
      </c>
      <c r="M23" s="151">
        <f>SUM(การเกษตร!G20)</f>
        <v>0</v>
      </c>
      <c r="N23" s="151">
        <f>SUM(การพาณิชย์!I20)</f>
        <v>0</v>
      </c>
      <c r="O23" s="68">
        <f>SUM(งบกลาง!F20)</f>
        <v>0</v>
      </c>
      <c r="P23" s="68">
        <f t="shared" si="0"/>
        <v>0</v>
      </c>
    </row>
    <row r="24" spans="1:16" x14ac:dyDescent="0.35">
      <c r="A24" s="142"/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68"/>
      <c r="P24" s="68"/>
    </row>
    <row r="25" spans="1:16" x14ac:dyDescent="0.35">
      <c r="A25" s="142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68"/>
      <c r="P25" s="68"/>
    </row>
    <row r="26" spans="1:16" x14ac:dyDescent="0.35">
      <c r="A26" s="143"/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7"/>
      <c r="P26" s="147"/>
    </row>
    <row r="27" spans="1:16" x14ac:dyDescent="0.35">
      <c r="A27" s="118"/>
      <c r="B27" s="117" t="s">
        <v>9</v>
      </c>
      <c r="C27" s="117"/>
      <c r="D27" s="150">
        <f>SUM(D10:D26)</f>
        <v>13844831.779999999</v>
      </c>
      <c r="E27" s="150">
        <f t="shared" ref="E27:P27" si="1">SUM(E10:E26)</f>
        <v>1983365.6</v>
      </c>
      <c r="F27" s="150">
        <f t="shared" si="1"/>
        <v>8785008.4100000001</v>
      </c>
      <c r="G27" s="150">
        <f t="shared" si="1"/>
        <v>1328952.9099999999</v>
      </c>
      <c r="H27" s="150">
        <f t="shared" si="1"/>
        <v>1522931</v>
      </c>
      <c r="I27" s="150">
        <f t="shared" si="1"/>
        <v>7386639.4600000009</v>
      </c>
      <c r="J27" s="150">
        <f t="shared" si="1"/>
        <v>1124896</v>
      </c>
      <c r="K27" s="150">
        <f t="shared" si="1"/>
        <v>291728</v>
      </c>
      <c r="L27" s="150">
        <f t="shared" si="1"/>
        <v>891000</v>
      </c>
      <c r="M27" s="150">
        <f t="shared" si="1"/>
        <v>0</v>
      </c>
      <c r="N27" s="150">
        <f t="shared" si="1"/>
        <v>0</v>
      </c>
      <c r="O27" s="148">
        <f t="shared" si="1"/>
        <v>8285781.4000000004</v>
      </c>
      <c r="P27" s="149">
        <f t="shared" si="1"/>
        <v>45445134.559999995</v>
      </c>
    </row>
    <row r="28" spans="1:16" x14ac:dyDescent="0.35">
      <c r="A28" s="72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73"/>
      <c r="P28" s="74"/>
    </row>
    <row r="29" spans="1:16" x14ac:dyDescent="0.35">
      <c r="A29" s="72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73"/>
      <c r="P29" s="74"/>
    </row>
    <row r="30" spans="1:16" x14ac:dyDescent="0.35">
      <c r="A30" s="72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73"/>
      <c r="P30" s="74"/>
    </row>
    <row r="31" spans="1:16" x14ac:dyDescent="0.35">
      <c r="A31" s="72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73"/>
      <c r="P31" s="74"/>
    </row>
    <row r="32" spans="1:16" x14ac:dyDescent="0.35">
      <c r="A32" s="72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73"/>
      <c r="P32" s="74"/>
    </row>
    <row r="33" spans="1:16" x14ac:dyDescent="0.35">
      <c r="A33" s="72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73"/>
      <c r="P33" s="74"/>
    </row>
    <row r="34" spans="1:16" x14ac:dyDescent="0.35">
      <c r="A34" s="72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73"/>
      <c r="P34" s="74"/>
    </row>
    <row r="35" spans="1:16" x14ac:dyDescent="0.35">
      <c r="A35" s="72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73"/>
      <c r="P35" s="74"/>
    </row>
    <row r="36" spans="1:16" x14ac:dyDescent="0.35">
      <c r="A36" s="72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73"/>
      <c r="P36" s="74"/>
    </row>
    <row r="37" spans="1:16" x14ac:dyDescent="0.35">
      <c r="A37" s="72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73"/>
      <c r="P37" s="74"/>
    </row>
    <row r="38" spans="1:16" x14ac:dyDescent="0.35">
      <c r="A38" s="72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73"/>
      <c r="P38" s="74"/>
    </row>
    <row r="39" spans="1:16" x14ac:dyDescent="0.35">
      <c r="A39" s="72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73"/>
      <c r="P39" s="74"/>
    </row>
    <row r="40" spans="1:16" x14ac:dyDescent="0.35">
      <c r="A40" s="72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73"/>
      <c r="P40" s="74"/>
    </row>
    <row r="41" spans="1:16" x14ac:dyDescent="0.35">
      <c r="A41" s="72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73"/>
      <c r="P41" s="74"/>
    </row>
    <row r="42" spans="1:16" x14ac:dyDescent="0.35">
      <c r="A42" s="72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73"/>
      <c r="P42" s="74"/>
    </row>
    <row r="43" spans="1:16" x14ac:dyDescent="0.35">
      <c r="A43" s="72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73"/>
      <c r="P43" s="74"/>
    </row>
    <row r="44" spans="1:16" x14ac:dyDescent="0.35">
      <c r="A44" s="72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73"/>
      <c r="P44" s="74"/>
    </row>
    <row r="45" spans="1:16" x14ac:dyDescent="0.35">
      <c r="A45" s="72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73"/>
      <c r="P45" s="74"/>
    </row>
    <row r="46" spans="1:16" x14ac:dyDescent="0.35">
      <c r="A46" s="72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73"/>
      <c r="P46" s="74"/>
    </row>
    <row r="47" spans="1:16" x14ac:dyDescent="0.35">
      <c r="A47" s="72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73"/>
      <c r="P47" s="74"/>
    </row>
    <row r="48" spans="1:16" x14ac:dyDescent="0.35">
      <c r="A48" s="72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73"/>
      <c r="P48" s="74"/>
    </row>
    <row r="49" spans="1:16" x14ac:dyDescent="0.35">
      <c r="A49" s="72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73"/>
      <c r="P49" s="74"/>
    </row>
    <row r="50" spans="1:16" x14ac:dyDescent="0.35">
      <c r="A50" s="72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73"/>
      <c r="P50" s="74"/>
    </row>
  </sheetData>
  <mergeCells count="20">
    <mergeCell ref="M6:M8"/>
    <mergeCell ref="N6:N8"/>
    <mergeCell ref="O6:O8"/>
    <mergeCell ref="C4:C8"/>
    <mergeCell ref="A1:P1"/>
    <mergeCell ref="A2:P2"/>
    <mergeCell ref="A3:P3"/>
    <mergeCell ref="A4:A8"/>
    <mergeCell ref="B4:B8"/>
    <mergeCell ref="P4:P8"/>
    <mergeCell ref="D4:O5"/>
    <mergeCell ref="D6:D8"/>
    <mergeCell ref="E6:E8"/>
    <mergeCell ref="F6:F8"/>
    <mergeCell ref="G6:G8"/>
    <mergeCell ref="H6:H8"/>
    <mergeCell ref="I6:I8"/>
    <mergeCell ref="J6:J8"/>
    <mergeCell ref="K6:K8"/>
    <mergeCell ref="L6:L8"/>
  </mergeCells>
  <phoneticPr fontId="8" type="noConversion"/>
  <printOptions horizontalCentered="1"/>
  <pageMargins left="7.874015748031496E-2" right="7.874015748031496E-2" top="0.74803149606299213" bottom="0.74803149606299213" header="0.31496062992125984" footer="0.31496062992125984"/>
  <pageSetup paperSize="9" scale="60" orientation="landscape" horizontalDpi="120" verticalDpi="18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4">
    <tabColor rgb="FF92D050"/>
  </sheetPr>
  <dimension ref="A1:AA50"/>
  <sheetViews>
    <sheetView workbookViewId="0">
      <pane xSplit="2" ySplit="8" topLeftCell="G9" activePane="bottomRight" state="frozen"/>
      <selection pane="topRight" activeCell="D1" sqref="D1"/>
      <selection pane="bottomLeft" activeCell="A9" sqref="A9"/>
      <selection pane="bottomRight" activeCell="A3" sqref="A3:P3"/>
    </sheetView>
  </sheetViews>
  <sheetFormatPr defaultColWidth="15.85546875" defaultRowHeight="21" x14ac:dyDescent="0.35"/>
  <cols>
    <col min="1" max="1" width="15.85546875" style="16" customWidth="1"/>
    <col min="2" max="2" width="19.42578125" style="16" customWidth="1"/>
    <col min="3" max="16384" width="15.85546875" style="16"/>
  </cols>
  <sheetData>
    <row r="1" spans="1:27" x14ac:dyDescent="0.35">
      <c r="A1" s="393" t="s">
        <v>30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pans="1:27" x14ac:dyDescent="0.35">
      <c r="A2" s="393" t="s">
        <v>264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</row>
    <row r="3" spans="1:27" x14ac:dyDescent="0.35">
      <c r="A3" s="394" t="str">
        <f>งานบริหาร!A3</f>
        <v>ตั้งแต่วันที่ 1 ตุลาคม 2559 ถึงวันที่ 30 กันยายน 2560</v>
      </c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</row>
    <row r="4" spans="1:27" ht="21" customHeight="1" x14ac:dyDescent="0.35">
      <c r="A4" s="435" t="s">
        <v>226</v>
      </c>
      <c r="B4" s="436" t="s">
        <v>208</v>
      </c>
      <c r="C4" s="443" t="s">
        <v>206</v>
      </c>
      <c r="D4" s="444"/>
      <c r="E4" s="444"/>
      <c r="F4" s="444"/>
      <c r="G4" s="444"/>
      <c r="H4" s="444"/>
      <c r="I4" s="444"/>
      <c r="J4" s="444"/>
      <c r="K4" s="444"/>
      <c r="L4" s="444"/>
      <c r="M4" s="444"/>
      <c r="N4" s="436"/>
      <c r="O4" s="435" t="s">
        <v>9</v>
      </c>
    </row>
    <row r="5" spans="1:27" ht="21" customHeight="1" x14ac:dyDescent="0.35">
      <c r="A5" s="441"/>
      <c r="B5" s="442"/>
      <c r="C5" s="445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2"/>
      <c r="O5" s="441"/>
    </row>
    <row r="6" spans="1:27" ht="21" customHeight="1" x14ac:dyDescent="0.35">
      <c r="A6" s="441"/>
      <c r="B6" s="442"/>
      <c r="C6" s="447" t="s">
        <v>80</v>
      </c>
      <c r="D6" s="447" t="s">
        <v>79</v>
      </c>
      <c r="E6" s="447" t="s">
        <v>71</v>
      </c>
      <c r="F6" s="447" t="s">
        <v>54</v>
      </c>
      <c r="G6" s="447" t="s">
        <v>62</v>
      </c>
      <c r="H6" s="447" t="s">
        <v>78</v>
      </c>
      <c r="I6" s="447" t="s">
        <v>317</v>
      </c>
      <c r="J6" s="447" t="s">
        <v>259</v>
      </c>
      <c r="K6" s="447" t="s">
        <v>260</v>
      </c>
      <c r="L6" s="447" t="s">
        <v>261</v>
      </c>
      <c r="M6" s="447" t="s">
        <v>31</v>
      </c>
      <c r="N6" s="447" t="s">
        <v>23</v>
      </c>
      <c r="O6" s="441"/>
    </row>
    <row r="7" spans="1:27" ht="21" customHeight="1" x14ac:dyDescent="0.35">
      <c r="A7" s="441"/>
      <c r="B7" s="442"/>
      <c r="C7" s="448"/>
      <c r="D7" s="447"/>
      <c r="E7" s="447"/>
      <c r="F7" s="447"/>
      <c r="G7" s="447"/>
      <c r="H7" s="447"/>
      <c r="I7" s="447"/>
      <c r="J7" s="447"/>
      <c r="K7" s="447"/>
      <c r="L7" s="447"/>
      <c r="M7" s="447"/>
      <c r="N7" s="447"/>
      <c r="O7" s="441"/>
    </row>
    <row r="8" spans="1:27" x14ac:dyDescent="0.35">
      <c r="A8" s="438"/>
      <c r="B8" s="437"/>
      <c r="C8" s="448"/>
      <c r="D8" s="447"/>
      <c r="E8" s="447"/>
      <c r="F8" s="447"/>
      <c r="G8" s="447"/>
      <c r="H8" s="447"/>
      <c r="I8" s="447"/>
      <c r="J8" s="447"/>
      <c r="K8" s="447"/>
      <c r="L8" s="447"/>
      <c r="M8" s="447"/>
      <c r="N8" s="447"/>
      <c r="O8" s="438"/>
    </row>
    <row r="9" spans="1:27" x14ac:dyDescent="0.35">
      <c r="A9" s="104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</row>
    <row r="10" spans="1:27" x14ac:dyDescent="0.35">
      <c r="A10" s="141" t="s">
        <v>227</v>
      </c>
      <c r="B10" s="141" t="s">
        <v>127</v>
      </c>
      <c r="C10" s="151">
        <v>0</v>
      </c>
      <c r="D10" s="151">
        <v>0</v>
      </c>
      <c r="E10" s="151">
        <v>0</v>
      </c>
      <c r="F10" s="151">
        <v>0</v>
      </c>
      <c r="G10" s="151">
        <v>0</v>
      </c>
      <c r="H10" s="151">
        <v>0</v>
      </c>
      <c r="I10" s="151">
        <v>0</v>
      </c>
      <c r="J10" s="151">
        <v>0</v>
      </c>
      <c r="K10" s="151">
        <v>0</v>
      </c>
      <c r="L10" s="151">
        <v>0</v>
      </c>
      <c r="M10" s="151">
        <v>0</v>
      </c>
      <c r="N10" s="151">
        <v>0</v>
      </c>
      <c r="O10" s="68">
        <f>SUM(C10:N10)</f>
        <v>0</v>
      </c>
      <c r="P10" s="62"/>
    </row>
    <row r="11" spans="1:27" x14ac:dyDescent="0.35">
      <c r="A11" s="141"/>
      <c r="B11" s="141" t="s">
        <v>128</v>
      </c>
      <c r="C11" s="151">
        <v>0</v>
      </c>
      <c r="D11" s="151">
        <v>0</v>
      </c>
      <c r="E11" s="151">
        <v>0</v>
      </c>
      <c r="F11" s="151">
        <v>0</v>
      </c>
      <c r="G11" s="151">
        <v>0</v>
      </c>
      <c r="H11" s="151">
        <v>0</v>
      </c>
      <c r="I11" s="151">
        <v>0</v>
      </c>
      <c r="J11" s="151">
        <v>0</v>
      </c>
      <c r="K11" s="151">
        <v>0</v>
      </c>
      <c r="L11" s="151">
        <v>0</v>
      </c>
      <c r="M11" s="151">
        <v>0</v>
      </c>
      <c r="N11" s="151">
        <v>0</v>
      </c>
      <c r="O11" s="68">
        <f t="shared" ref="O11:O23" si="0">SUM(C11:N11)</f>
        <v>0</v>
      </c>
    </row>
    <row r="12" spans="1:27" x14ac:dyDescent="0.35">
      <c r="A12" s="141" t="s">
        <v>228</v>
      </c>
      <c r="B12" s="10" t="s">
        <v>25</v>
      </c>
      <c r="C12" s="151">
        <v>0</v>
      </c>
      <c r="D12" s="151">
        <v>0</v>
      </c>
      <c r="E12" s="151">
        <v>0</v>
      </c>
      <c r="F12" s="151">
        <v>0</v>
      </c>
      <c r="G12" s="151">
        <v>0</v>
      </c>
      <c r="H12" s="151">
        <v>0</v>
      </c>
      <c r="I12" s="151">
        <v>0</v>
      </c>
      <c r="J12" s="151">
        <v>0</v>
      </c>
      <c r="K12" s="151">
        <v>0</v>
      </c>
      <c r="L12" s="151">
        <v>0</v>
      </c>
      <c r="M12" s="151">
        <v>0</v>
      </c>
      <c r="N12" s="151">
        <v>0</v>
      </c>
      <c r="O12" s="68">
        <f t="shared" si="0"/>
        <v>0</v>
      </c>
    </row>
    <row r="13" spans="1:27" x14ac:dyDescent="0.35">
      <c r="A13" s="141" t="s">
        <v>20</v>
      </c>
      <c r="B13" s="145" t="s">
        <v>26</v>
      </c>
      <c r="C13" s="151">
        <v>0</v>
      </c>
      <c r="D13" s="151">
        <v>0</v>
      </c>
      <c r="E13" s="151">
        <v>0</v>
      </c>
      <c r="F13" s="151">
        <v>0</v>
      </c>
      <c r="G13" s="151">
        <v>0</v>
      </c>
      <c r="H13" s="151">
        <v>0</v>
      </c>
      <c r="I13" s="151">
        <v>0</v>
      </c>
      <c r="J13" s="151">
        <v>0</v>
      </c>
      <c r="K13" s="151">
        <v>0</v>
      </c>
      <c r="L13" s="151">
        <v>0</v>
      </c>
      <c r="M13" s="151">
        <v>0</v>
      </c>
      <c r="N13" s="151">
        <v>0</v>
      </c>
      <c r="O13" s="68">
        <f t="shared" si="0"/>
        <v>0</v>
      </c>
    </row>
    <row r="14" spans="1:27" x14ac:dyDescent="0.35">
      <c r="A14" s="141" t="s">
        <v>20</v>
      </c>
      <c r="B14" s="145" t="s">
        <v>26</v>
      </c>
      <c r="C14" s="151">
        <v>0</v>
      </c>
      <c r="D14" s="151">
        <v>0</v>
      </c>
      <c r="E14" s="151">
        <v>0</v>
      </c>
      <c r="F14" s="151">
        <v>0</v>
      </c>
      <c r="G14" s="151">
        <v>0</v>
      </c>
      <c r="H14" s="151">
        <v>0</v>
      </c>
      <c r="I14" s="151">
        <v>0</v>
      </c>
      <c r="J14" s="151">
        <v>0</v>
      </c>
      <c r="K14" s="151">
        <v>0</v>
      </c>
      <c r="L14" s="151">
        <v>0</v>
      </c>
      <c r="M14" s="151">
        <v>0</v>
      </c>
      <c r="N14" s="151">
        <v>0</v>
      </c>
      <c r="O14" s="68">
        <f>SUM(C14:N14)</f>
        <v>0</v>
      </c>
    </row>
    <row r="15" spans="1:27" x14ac:dyDescent="0.35">
      <c r="A15" s="141"/>
      <c r="B15" s="141" t="s">
        <v>27</v>
      </c>
      <c r="C15" s="151">
        <v>0</v>
      </c>
      <c r="D15" s="151">
        <v>0</v>
      </c>
      <c r="E15" s="151">
        <v>0</v>
      </c>
      <c r="F15" s="151">
        <v>0</v>
      </c>
      <c r="G15" s="151">
        <v>0</v>
      </c>
      <c r="H15" s="151">
        <v>0</v>
      </c>
      <c r="I15" s="151">
        <v>0</v>
      </c>
      <c r="J15" s="151">
        <v>0</v>
      </c>
      <c r="K15" s="151">
        <v>0</v>
      </c>
      <c r="L15" s="151">
        <v>0</v>
      </c>
      <c r="M15" s="151">
        <v>0</v>
      </c>
      <c r="N15" s="151">
        <v>0</v>
      </c>
      <c r="O15" s="68">
        <f t="shared" si="0"/>
        <v>0</v>
      </c>
      <c r="P15" s="62"/>
    </row>
    <row r="16" spans="1:27" x14ac:dyDescent="0.35">
      <c r="A16" s="141"/>
      <c r="B16" s="141" t="s">
        <v>28</v>
      </c>
      <c r="C16" s="151">
        <v>0</v>
      </c>
      <c r="D16" s="151">
        <v>0</v>
      </c>
      <c r="E16" s="151">
        <v>0</v>
      </c>
      <c r="F16" s="151">
        <v>0</v>
      </c>
      <c r="G16" s="151">
        <v>0</v>
      </c>
      <c r="H16" s="151">
        <v>0</v>
      </c>
      <c r="I16" s="151">
        <v>0</v>
      </c>
      <c r="J16" s="151">
        <v>0</v>
      </c>
      <c r="K16" s="151">
        <v>0</v>
      </c>
      <c r="L16" s="151">
        <v>0</v>
      </c>
      <c r="M16" s="151">
        <v>0</v>
      </c>
      <c r="N16" s="151">
        <v>0</v>
      </c>
      <c r="O16" s="68">
        <f t="shared" si="0"/>
        <v>0</v>
      </c>
    </row>
    <row r="17" spans="1:15" x14ac:dyDescent="0.35">
      <c r="A17" s="141" t="s">
        <v>229</v>
      </c>
      <c r="B17" s="141" t="s">
        <v>316</v>
      </c>
      <c r="C17" s="151">
        <v>0</v>
      </c>
      <c r="D17" s="151">
        <v>0</v>
      </c>
      <c r="E17" s="151">
        <v>0</v>
      </c>
      <c r="F17" s="151">
        <v>0</v>
      </c>
      <c r="G17" s="151">
        <v>0</v>
      </c>
      <c r="H17" s="151">
        <v>0</v>
      </c>
      <c r="I17" s="151">
        <v>0</v>
      </c>
      <c r="J17" s="151">
        <v>0</v>
      </c>
      <c r="K17" s="151">
        <v>0</v>
      </c>
      <c r="L17" s="151">
        <v>0</v>
      </c>
      <c r="M17" s="151">
        <v>0</v>
      </c>
      <c r="N17" s="151">
        <v>0</v>
      </c>
      <c r="O17" s="68">
        <f t="shared" si="0"/>
        <v>0</v>
      </c>
    </row>
    <row r="18" spans="1:15" x14ac:dyDescent="0.35">
      <c r="A18" s="141"/>
      <c r="B18" s="141" t="s">
        <v>45</v>
      </c>
      <c r="C18" s="151">
        <v>0</v>
      </c>
      <c r="D18" s="151">
        <v>0</v>
      </c>
      <c r="E18" s="151">
        <v>0</v>
      </c>
      <c r="F18" s="151">
        <v>0</v>
      </c>
      <c r="G18" s="151">
        <v>0</v>
      </c>
      <c r="H18" s="151">
        <v>0</v>
      </c>
      <c r="I18" s="151">
        <v>0</v>
      </c>
      <c r="J18" s="151">
        <v>0</v>
      </c>
      <c r="K18" s="151">
        <v>0</v>
      </c>
      <c r="L18" s="151">
        <v>0</v>
      </c>
      <c r="M18" s="151">
        <v>0</v>
      </c>
      <c r="N18" s="151">
        <v>0</v>
      </c>
      <c r="O18" s="68">
        <f t="shared" si="0"/>
        <v>0</v>
      </c>
    </row>
    <row r="19" spans="1:15" x14ac:dyDescent="0.35">
      <c r="A19" s="141"/>
      <c r="B19" s="141" t="s">
        <v>45</v>
      </c>
      <c r="C19" s="151">
        <v>0</v>
      </c>
      <c r="D19" s="151">
        <v>0</v>
      </c>
      <c r="E19" s="151">
        <v>0</v>
      </c>
      <c r="F19" s="151">
        <v>0</v>
      </c>
      <c r="G19" s="151">
        <v>0</v>
      </c>
      <c r="H19" s="151">
        <v>0</v>
      </c>
      <c r="I19" s="151">
        <v>0</v>
      </c>
      <c r="J19" s="151">
        <v>0</v>
      </c>
      <c r="K19" s="151">
        <v>0</v>
      </c>
      <c r="L19" s="151">
        <v>0</v>
      </c>
      <c r="M19" s="151">
        <v>0</v>
      </c>
      <c r="N19" s="151">
        <v>0</v>
      </c>
      <c r="O19" s="68">
        <f t="shared" si="0"/>
        <v>0</v>
      </c>
    </row>
    <row r="20" spans="1:15" x14ac:dyDescent="0.35">
      <c r="A20" s="141" t="s">
        <v>230</v>
      </c>
      <c r="B20" s="10" t="s">
        <v>49</v>
      </c>
      <c r="C20" s="151">
        <v>0</v>
      </c>
      <c r="D20" s="151">
        <v>0</v>
      </c>
      <c r="E20" s="151">
        <v>0</v>
      </c>
      <c r="F20" s="151">
        <v>0</v>
      </c>
      <c r="G20" s="151">
        <v>0</v>
      </c>
      <c r="H20" s="151">
        <v>0</v>
      </c>
      <c r="I20" s="151">
        <v>0</v>
      </c>
      <c r="J20" s="151">
        <v>0</v>
      </c>
      <c r="K20" s="151">
        <v>0</v>
      </c>
      <c r="L20" s="151">
        <v>0</v>
      </c>
      <c r="M20" s="151">
        <v>0</v>
      </c>
      <c r="N20" s="151">
        <v>0</v>
      </c>
      <c r="O20" s="68">
        <f t="shared" si="0"/>
        <v>0</v>
      </c>
    </row>
    <row r="21" spans="1:15" x14ac:dyDescent="0.35">
      <c r="A21" s="141" t="s">
        <v>231</v>
      </c>
      <c r="B21" s="10" t="s">
        <v>29</v>
      </c>
      <c r="C21" s="151">
        <v>0</v>
      </c>
      <c r="D21" s="151">
        <v>0</v>
      </c>
      <c r="E21" s="151">
        <v>0</v>
      </c>
      <c r="F21" s="151">
        <v>0</v>
      </c>
      <c r="G21" s="151">
        <v>0</v>
      </c>
      <c r="H21" s="151">
        <v>0</v>
      </c>
      <c r="I21" s="151">
        <v>0</v>
      </c>
      <c r="J21" s="151">
        <v>0</v>
      </c>
      <c r="K21" s="151">
        <v>0</v>
      </c>
      <c r="L21" s="151">
        <v>0</v>
      </c>
      <c r="M21" s="151">
        <v>0</v>
      </c>
      <c r="N21" s="151">
        <v>0</v>
      </c>
      <c r="O21" s="68">
        <f t="shared" si="0"/>
        <v>0</v>
      </c>
    </row>
    <row r="22" spans="1:15" x14ac:dyDescent="0.35">
      <c r="A22" s="141" t="s">
        <v>23</v>
      </c>
      <c r="B22" s="141" t="s">
        <v>23</v>
      </c>
      <c r="C22" s="151">
        <v>0</v>
      </c>
      <c r="D22" s="151">
        <v>0</v>
      </c>
      <c r="E22" s="151">
        <v>0</v>
      </c>
      <c r="F22" s="151">
        <v>0</v>
      </c>
      <c r="G22" s="151">
        <v>0</v>
      </c>
      <c r="H22" s="151">
        <v>0</v>
      </c>
      <c r="I22" s="151">
        <v>0</v>
      </c>
      <c r="J22" s="151">
        <v>0</v>
      </c>
      <c r="K22" s="151">
        <v>0</v>
      </c>
      <c r="L22" s="151">
        <v>0</v>
      </c>
      <c r="M22" s="151">
        <v>0</v>
      </c>
      <c r="N22" s="151">
        <v>0</v>
      </c>
      <c r="O22" s="68">
        <f t="shared" si="0"/>
        <v>0</v>
      </c>
    </row>
    <row r="23" spans="1:15" x14ac:dyDescent="0.35">
      <c r="A23" s="10"/>
      <c r="B23" s="141"/>
      <c r="C23" s="151">
        <v>0</v>
      </c>
      <c r="D23" s="151">
        <v>0</v>
      </c>
      <c r="E23" s="151">
        <v>0</v>
      </c>
      <c r="F23" s="151">
        <v>0</v>
      </c>
      <c r="G23" s="151">
        <v>0</v>
      </c>
      <c r="H23" s="151">
        <v>0</v>
      </c>
      <c r="I23" s="151">
        <v>0</v>
      </c>
      <c r="J23" s="151">
        <v>0</v>
      </c>
      <c r="K23" s="151">
        <v>0</v>
      </c>
      <c r="L23" s="151">
        <v>0</v>
      </c>
      <c r="M23" s="151">
        <v>0</v>
      </c>
      <c r="N23" s="151">
        <v>0</v>
      </c>
      <c r="O23" s="68">
        <f t="shared" si="0"/>
        <v>0</v>
      </c>
    </row>
    <row r="24" spans="1:15" x14ac:dyDescent="0.35">
      <c r="A24" s="142"/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68"/>
      <c r="O24" s="68"/>
    </row>
    <row r="25" spans="1:15" x14ac:dyDescent="0.35">
      <c r="A25" s="142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68"/>
      <c r="O25" s="68"/>
    </row>
    <row r="26" spans="1:15" x14ac:dyDescent="0.35">
      <c r="A26" s="143"/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7"/>
      <c r="O26" s="147"/>
    </row>
    <row r="27" spans="1:15" x14ac:dyDescent="0.35">
      <c r="A27" s="118"/>
      <c r="B27" s="117" t="s">
        <v>9</v>
      </c>
      <c r="C27" s="150">
        <f>SUM(C10:C26)</f>
        <v>0</v>
      </c>
      <c r="D27" s="150">
        <f t="shared" ref="D27:O27" si="1">SUM(D10:D26)</f>
        <v>0</v>
      </c>
      <c r="E27" s="150">
        <f t="shared" si="1"/>
        <v>0</v>
      </c>
      <c r="F27" s="150">
        <f t="shared" si="1"/>
        <v>0</v>
      </c>
      <c r="G27" s="150">
        <f t="shared" si="1"/>
        <v>0</v>
      </c>
      <c r="H27" s="150">
        <f t="shared" si="1"/>
        <v>0</v>
      </c>
      <c r="I27" s="150">
        <f t="shared" si="1"/>
        <v>0</v>
      </c>
      <c r="J27" s="150">
        <f t="shared" si="1"/>
        <v>0</v>
      </c>
      <c r="K27" s="150">
        <f t="shared" si="1"/>
        <v>0</v>
      </c>
      <c r="L27" s="150">
        <f t="shared" si="1"/>
        <v>0</v>
      </c>
      <c r="M27" s="150">
        <f t="shared" si="1"/>
        <v>0</v>
      </c>
      <c r="N27" s="148">
        <f t="shared" si="1"/>
        <v>0</v>
      </c>
      <c r="O27" s="149">
        <f t="shared" si="1"/>
        <v>0</v>
      </c>
    </row>
    <row r="28" spans="1:15" x14ac:dyDescent="0.35">
      <c r="A28" s="72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73"/>
      <c r="O28" s="74"/>
    </row>
    <row r="29" spans="1:15" x14ac:dyDescent="0.35">
      <c r="A29" s="72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73"/>
      <c r="O29" s="74"/>
    </row>
    <row r="30" spans="1:15" x14ac:dyDescent="0.35">
      <c r="A30" s="72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73"/>
      <c r="O30" s="74"/>
    </row>
    <row r="31" spans="1:15" x14ac:dyDescent="0.35">
      <c r="A31" s="72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73"/>
      <c r="O31" s="74"/>
    </row>
    <row r="32" spans="1:15" x14ac:dyDescent="0.35">
      <c r="A32" s="72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73"/>
      <c r="O32" s="74"/>
    </row>
    <row r="33" spans="1:15" x14ac:dyDescent="0.35">
      <c r="A33" s="72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73"/>
      <c r="O33" s="74"/>
    </row>
    <row r="34" spans="1:15" x14ac:dyDescent="0.35">
      <c r="A34" s="72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73"/>
      <c r="O34" s="74"/>
    </row>
    <row r="35" spans="1:15" x14ac:dyDescent="0.35">
      <c r="A35" s="72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73"/>
      <c r="O35" s="74"/>
    </row>
    <row r="36" spans="1:15" x14ac:dyDescent="0.35">
      <c r="A36" s="72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73"/>
      <c r="O36" s="74"/>
    </row>
    <row r="37" spans="1:15" x14ac:dyDescent="0.35">
      <c r="A37" s="72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73"/>
      <c r="O37" s="74"/>
    </row>
    <row r="38" spans="1:15" x14ac:dyDescent="0.35">
      <c r="A38" s="72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73"/>
      <c r="O38" s="74"/>
    </row>
    <row r="39" spans="1:15" x14ac:dyDescent="0.35">
      <c r="A39" s="72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73"/>
      <c r="O39" s="74"/>
    </row>
    <row r="40" spans="1:15" x14ac:dyDescent="0.35">
      <c r="A40" s="72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73"/>
      <c r="O40" s="74"/>
    </row>
    <row r="41" spans="1:15" x14ac:dyDescent="0.35">
      <c r="A41" s="72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73"/>
      <c r="O41" s="74"/>
    </row>
    <row r="42" spans="1:15" x14ac:dyDescent="0.35">
      <c r="A42" s="72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73"/>
      <c r="O42" s="74"/>
    </row>
    <row r="43" spans="1:15" x14ac:dyDescent="0.35">
      <c r="A43" s="72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73"/>
      <c r="O43" s="74"/>
    </row>
    <row r="44" spans="1:15" x14ac:dyDescent="0.35">
      <c r="A44" s="72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73"/>
      <c r="O44" s="74"/>
    </row>
    <row r="45" spans="1:15" x14ac:dyDescent="0.35">
      <c r="A45" s="72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73"/>
      <c r="O45" s="74"/>
    </row>
    <row r="46" spans="1:15" x14ac:dyDescent="0.35">
      <c r="A46" s="72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73"/>
      <c r="O46" s="74"/>
    </row>
    <row r="47" spans="1:15" x14ac:dyDescent="0.35">
      <c r="A47" s="72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73"/>
      <c r="O47" s="74"/>
    </row>
    <row r="48" spans="1:15" x14ac:dyDescent="0.35">
      <c r="A48" s="72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73"/>
      <c r="O48" s="74"/>
    </row>
    <row r="49" spans="1:15" x14ac:dyDescent="0.35">
      <c r="A49" s="72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73"/>
      <c r="O49" s="74"/>
    </row>
    <row r="50" spans="1:15" x14ac:dyDescent="0.35">
      <c r="A50" s="72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73"/>
      <c r="O50" s="74"/>
    </row>
  </sheetData>
  <mergeCells count="19">
    <mergeCell ref="A3:P3"/>
    <mergeCell ref="E6:E8"/>
    <mergeCell ref="F6:F8"/>
    <mergeCell ref="G6:G8"/>
    <mergeCell ref="H6:H8"/>
    <mergeCell ref="L6:L8"/>
    <mergeCell ref="M6:M8"/>
    <mergeCell ref="A1:O1"/>
    <mergeCell ref="A2:O2"/>
    <mergeCell ref="N6:N8"/>
    <mergeCell ref="A4:A8"/>
    <mergeCell ref="B4:B8"/>
    <mergeCell ref="C4:N5"/>
    <mergeCell ref="O4:O8"/>
    <mergeCell ref="I6:I8"/>
    <mergeCell ref="J6:J8"/>
    <mergeCell ref="K6:K8"/>
    <mergeCell ref="C6:C8"/>
    <mergeCell ref="D6:D8"/>
  </mergeCells>
  <printOptions horizontalCentered="1"/>
  <pageMargins left="7.874015748031496E-2" right="7.874015748031496E-2" top="0.74803149606299213" bottom="0.74803149606299213" header="0.31496062992125984" footer="0.31496062992125984"/>
  <pageSetup paperSize="9" scale="65" orientation="landscape" horizontalDpi="120" verticalDpi="18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45">
    <tabColor rgb="FF92D050"/>
  </sheetPr>
  <dimension ref="A1:Z50"/>
  <sheetViews>
    <sheetView workbookViewId="0">
      <pane xSplit="2" ySplit="8" topLeftCell="G12" activePane="bottomRight" state="frozen"/>
      <selection pane="topRight" activeCell="D1" sqref="D1"/>
      <selection pane="bottomLeft" activeCell="A9" sqref="A9"/>
      <selection pane="bottomRight" activeCell="L6" sqref="L6:L8"/>
    </sheetView>
  </sheetViews>
  <sheetFormatPr defaultColWidth="13" defaultRowHeight="21" x14ac:dyDescent="0.35"/>
  <cols>
    <col min="1" max="1" width="16.28515625" style="16" customWidth="1"/>
    <col min="2" max="2" width="20" style="16" customWidth="1"/>
    <col min="3" max="3" width="15.7109375" style="16" bestFit="1" customWidth="1"/>
    <col min="4" max="4" width="16.5703125" style="16" customWidth="1"/>
    <col min="5" max="7" width="14.5703125" style="16" bestFit="1" customWidth="1"/>
    <col min="8" max="8" width="15.7109375" style="16" bestFit="1" customWidth="1"/>
    <col min="9" max="9" width="13.85546875" style="16" customWidth="1"/>
    <col min="10" max="10" width="14.5703125" style="16" customWidth="1"/>
    <col min="11" max="11" width="17.5703125" style="16" customWidth="1"/>
    <col min="12" max="12" width="11" style="16" customWidth="1"/>
    <col min="13" max="13" width="12.5703125" style="16" customWidth="1"/>
    <col min="14" max="14" width="14.5703125" style="16" bestFit="1" customWidth="1"/>
    <col min="15" max="15" width="15.7109375" style="16" bestFit="1" customWidth="1"/>
    <col min="16" max="16" width="13" style="16" customWidth="1"/>
    <col min="17" max="17" width="13.28515625" style="16" customWidth="1"/>
    <col min="18" max="18" width="12" style="16" customWidth="1"/>
    <col min="19" max="20" width="14.28515625" style="16" customWidth="1"/>
    <col min="21" max="21" width="15.85546875" style="16" customWidth="1"/>
    <col min="22" max="22" width="13" style="16" customWidth="1"/>
    <col min="23" max="23" width="15.28515625" style="16" customWidth="1"/>
    <col min="24" max="24" width="13.7109375" style="16" customWidth="1"/>
    <col min="25" max="25" width="12.42578125" style="16" customWidth="1"/>
    <col min="26" max="26" width="11.85546875" style="16" customWidth="1"/>
    <col min="27" max="27" width="14.28515625" style="16" customWidth="1"/>
    <col min="28" max="16384" width="13" style="16"/>
  </cols>
  <sheetData>
    <row r="1" spans="1:26" x14ac:dyDescent="0.35">
      <c r="A1" s="393" t="s">
        <v>30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x14ac:dyDescent="0.35">
      <c r="A2" s="393" t="s">
        <v>265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x14ac:dyDescent="0.35">
      <c r="A3" s="394" t="str">
        <f>งานบริหาร!A3</f>
        <v>ตั้งแต่วันที่ 1 ตุลาคม 2559 ถึงวันที่ 30 กันยายน 2560</v>
      </c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ht="21" customHeight="1" x14ac:dyDescent="0.35">
      <c r="A4" s="435" t="s">
        <v>226</v>
      </c>
      <c r="B4" s="436" t="s">
        <v>208</v>
      </c>
      <c r="C4" s="443" t="s">
        <v>206</v>
      </c>
      <c r="D4" s="444"/>
      <c r="E4" s="444"/>
      <c r="F4" s="444"/>
      <c r="G4" s="444"/>
      <c r="H4" s="444"/>
      <c r="I4" s="444"/>
      <c r="J4" s="444"/>
      <c r="K4" s="444"/>
      <c r="L4" s="444"/>
      <c r="M4" s="444"/>
      <c r="N4" s="436"/>
      <c r="O4" s="435" t="s">
        <v>9</v>
      </c>
    </row>
    <row r="5" spans="1:26" ht="21" customHeight="1" x14ac:dyDescent="0.35">
      <c r="A5" s="441"/>
      <c r="B5" s="442"/>
      <c r="C5" s="445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2"/>
      <c r="O5" s="441"/>
    </row>
    <row r="6" spans="1:26" ht="21" customHeight="1" x14ac:dyDescent="0.35">
      <c r="A6" s="441"/>
      <c r="B6" s="442"/>
      <c r="C6" s="447" t="s">
        <v>80</v>
      </c>
      <c r="D6" s="447" t="s">
        <v>79</v>
      </c>
      <c r="E6" s="447" t="s">
        <v>71</v>
      </c>
      <c r="F6" s="447" t="s">
        <v>54</v>
      </c>
      <c r="G6" s="447" t="s">
        <v>62</v>
      </c>
      <c r="H6" s="447" t="s">
        <v>78</v>
      </c>
      <c r="I6" s="447" t="s">
        <v>317</v>
      </c>
      <c r="J6" s="447" t="s">
        <v>259</v>
      </c>
      <c r="K6" s="447" t="s">
        <v>260</v>
      </c>
      <c r="L6" s="447" t="s">
        <v>261</v>
      </c>
      <c r="M6" s="447" t="s">
        <v>31</v>
      </c>
      <c r="N6" s="447" t="s">
        <v>23</v>
      </c>
      <c r="O6" s="441"/>
    </row>
    <row r="7" spans="1:26" ht="21" customHeight="1" x14ac:dyDescent="0.35">
      <c r="A7" s="441"/>
      <c r="B7" s="442"/>
      <c r="C7" s="448"/>
      <c r="D7" s="447"/>
      <c r="E7" s="447"/>
      <c r="F7" s="447"/>
      <c r="G7" s="447"/>
      <c r="H7" s="447"/>
      <c r="I7" s="447"/>
      <c r="J7" s="447"/>
      <c r="K7" s="447"/>
      <c r="L7" s="447"/>
      <c r="M7" s="447"/>
      <c r="N7" s="447"/>
      <c r="O7" s="441"/>
    </row>
    <row r="8" spans="1:26" x14ac:dyDescent="0.35">
      <c r="A8" s="438"/>
      <c r="B8" s="437"/>
      <c r="C8" s="448"/>
      <c r="D8" s="447"/>
      <c r="E8" s="447"/>
      <c r="F8" s="447"/>
      <c r="G8" s="447"/>
      <c r="H8" s="447"/>
      <c r="I8" s="447"/>
      <c r="J8" s="447"/>
      <c r="K8" s="447"/>
      <c r="L8" s="447"/>
      <c r="M8" s="447"/>
      <c r="N8" s="447"/>
      <c r="O8" s="438"/>
    </row>
    <row r="9" spans="1:26" x14ac:dyDescent="0.35">
      <c r="A9" s="104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</row>
    <row r="10" spans="1:26" x14ac:dyDescent="0.35">
      <c r="A10" s="141" t="s">
        <v>227</v>
      </c>
      <c r="B10" s="141" t="s">
        <v>127</v>
      </c>
      <c r="C10" s="151">
        <v>0</v>
      </c>
      <c r="D10" s="151">
        <v>0</v>
      </c>
      <c r="E10" s="151">
        <v>0</v>
      </c>
      <c r="F10" s="151">
        <v>0</v>
      </c>
      <c r="G10" s="151">
        <v>0</v>
      </c>
      <c r="H10" s="151">
        <v>0</v>
      </c>
      <c r="I10" s="151">
        <v>0</v>
      </c>
      <c r="J10" s="151">
        <v>0</v>
      </c>
      <c r="K10" s="151">
        <v>0</v>
      </c>
      <c r="L10" s="151">
        <v>0</v>
      </c>
      <c r="M10" s="151">
        <v>0</v>
      </c>
      <c r="N10" s="151">
        <v>0</v>
      </c>
      <c r="O10" s="68">
        <f>SUM(C10:N10)</f>
        <v>0</v>
      </c>
    </row>
    <row r="11" spans="1:26" x14ac:dyDescent="0.35">
      <c r="A11" s="141"/>
      <c r="B11" s="141" t="s">
        <v>128</v>
      </c>
      <c r="C11" s="151">
        <v>0</v>
      </c>
      <c r="D11" s="151">
        <v>0</v>
      </c>
      <c r="E11" s="151">
        <v>0</v>
      </c>
      <c r="F11" s="151">
        <v>0</v>
      </c>
      <c r="G11" s="151">
        <v>0</v>
      </c>
      <c r="H11" s="151">
        <v>0</v>
      </c>
      <c r="I11" s="151">
        <v>0</v>
      </c>
      <c r="J11" s="151">
        <v>0</v>
      </c>
      <c r="K11" s="151">
        <v>0</v>
      </c>
      <c r="L11" s="151">
        <v>0</v>
      </c>
      <c r="M11" s="151">
        <v>0</v>
      </c>
      <c r="N11" s="151">
        <v>0</v>
      </c>
      <c r="O11" s="68">
        <f t="shared" ref="O11:O23" si="0">SUM(C11:N11)</f>
        <v>0</v>
      </c>
    </row>
    <row r="12" spans="1:26" x14ac:dyDescent="0.35">
      <c r="A12" s="141" t="s">
        <v>228</v>
      </c>
      <c r="B12" s="10" t="s">
        <v>25</v>
      </c>
      <c r="C12" s="151">
        <v>0</v>
      </c>
      <c r="D12" s="151">
        <v>0</v>
      </c>
      <c r="E12" s="151">
        <v>0</v>
      </c>
      <c r="F12" s="151">
        <v>0</v>
      </c>
      <c r="G12" s="151">
        <v>0</v>
      </c>
      <c r="H12" s="151">
        <v>0</v>
      </c>
      <c r="I12" s="151">
        <v>0</v>
      </c>
      <c r="J12" s="151">
        <v>0</v>
      </c>
      <c r="K12" s="151">
        <v>0</v>
      </c>
      <c r="L12" s="151">
        <v>0</v>
      </c>
      <c r="M12" s="151">
        <v>0</v>
      </c>
      <c r="N12" s="151">
        <v>0</v>
      </c>
      <c r="O12" s="68">
        <f t="shared" si="0"/>
        <v>0</v>
      </c>
    </row>
    <row r="13" spans="1:26" x14ac:dyDescent="0.35">
      <c r="A13" s="141" t="s">
        <v>20</v>
      </c>
      <c r="B13" s="145" t="s">
        <v>26</v>
      </c>
      <c r="C13" s="151">
        <v>0</v>
      </c>
      <c r="D13" s="151">
        <v>0</v>
      </c>
      <c r="E13" s="151">
        <v>0</v>
      </c>
      <c r="F13" s="151">
        <v>0</v>
      </c>
      <c r="G13" s="151">
        <v>0</v>
      </c>
      <c r="H13" s="151">
        <v>0</v>
      </c>
      <c r="I13" s="151">
        <v>0</v>
      </c>
      <c r="J13" s="151">
        <v>0</v>
      </c>
      <c r="K13" s="151">
        <v>0</v>
      </c>
      <c r="L13" s="151">
        <v>0</v>
      </c>
      <c r="M13" s="151">
        <v>0</v>
      </c>
      <c r="N13" s="151">
        <v>0</v>
      </c>
      <c r="O13" s="68">
        <f t="shared" si="0"/>
        <v>0</v>
      </c>
    </row>
    <row r="14" spans="1:26" x14ac:dyDescent="0.35">
      <c r="A14" s="141" t="s">
        <v>20</v>
      </c>
      <c r="B14" s="145" t="s">
        <v>26</v>
      </c>
      <c r="C14" s="151">
        <v>0</v>
      </c>
      <c r="D14" s="151">
        <v>0</v>
      </c>
      <c r="E14" s="151">
        <v>0</v>
      </c>
      <c r="F14" s="151">
        <v>0</v>
      </c>
      <c r="G14" s="151">
        <v>0</v>
      </c>
      <c r="H14" s="151">
        <v>0</v>
      </c>
      <c r="I14" s="151">
        <v>0</v>
      </c>
      <c r="J14" s="151">
        <v>0</v>
      </c>
      <c r="K14" s="151">
        <v>0</v>
      </c>
      <c r="L14" s="151">
        <v>0</v>
      </c>
      <c r="M14" s="151">
        <v>0</v>
      </c>
      <c r="N14" s="151">
        <v>0</v>
      </c>
      <c r="O14" s="68">
        <f>SUM(C14:N14)</f>
        <v>0</v>
      </c>
    </row>
    <row r="15" spans="1:26" x14ac:dyDescent="0.35">
      <c r="A15" s="141"/>
      <c r="B15" s="141" t="s">
        <v>27</v>
      </c>
      <c r="C15" s="151">
        <v>0</v>
      </c>
      <c r="D15" s="151">
        <v>0</v>
      </c>
      <c r="E15" s="151">
        <v>0</v>
      </c>
      <c r="F15" s="151">
        <v>0</v>
      </c>
      <c r="G15" s="151">
        <v>0</v>
      </c>
      <c r="H15" s="151">
        <v>0</v>
      </c>
      <c r="I15" s="151">
        <v>0</v>
      </c>
      <c r="J15" s="151">
        <v>0</v>
      </c>
      <c r="K15" s="151">
        <v>0</v>
      </c>
      <c r="L15" s="151">
        <v>0</v>
      </c>
      <c r="M15" s="151">
        <v>0</v>
      </c>
      <c r="N15" s="151">
        <v>0</v>
      </c>
      <c r="O15" s="68">
        <f t="shared" si="0"/>
        <v>0</v>
      </c>
    </row>
    <row r="16" spans="1:26" x14ac:dyDescent="0.35">
      <c r="A16" s="141"/>
      <c r="B16" s="141" t="s">
        <v>28</v>
      </c>
      <c r="C16" s="151">
        <v>0</v>
      </c>
      <c r="D16" s="151">
        <v>0</v>
      </c>
      <c r="E16" s="151">
        <v>0</v>
      </c>
      <c r="F16" s="151">
        <v>0</v>
      </c>
      <c r="G16" s="151">
        <v>0</v>
      </c>
      <c r="H16" s="151">
        <v>0</v>
      </c>
      <c r="I16" s="151">
        <v>0</v>
      </c>
      <c r="J16" s="151">
        <v>0</v>
      </c>
      <c r="K16" s="151">
        <v>0</v>
      </c>
      <c r="L16" s="151">
        <v>0</v>
      </c>
      <c r="M16" s="151">
        <v>0</v>
      </c>
      <c r="N16" s="151">
        <v>0</v>
      </c>
      <c r="O16" s="68">
        <f t="shared" si="0"/>
        <v>0</v>
      </c>
    </row>
    <row r="17" spans="1:15" x14ac:dyDescent="0.35">
      <c r="A17" s="141" t="s">
        <v>229</v>
      </c>
      <c r="B17" s="141" t="s">
        <v>316</v>
      </c>
      <c r="C17" s="151">
        <v>0</v>
      </c>
      <c r="D17" s="151">
        <v>0</v>
      </c>
      <c r="E17" s="151">
        <v>0</v>
      </c>
      <c r="F17" s="151">
        <v>0</v>
      </c>
      <c r="G17" s="151">
        <v>0</v>
      </c>
      <c r="H17" s="151">
        <v>0</v>
      </c>
      <c r="I17" s="151">
        <v>0</v>
      </c>
      <c r="J17" s="151">
        <v>0</v>
      </c>
      <c r="K17" s="151">
        <v>0</v>
      </c>
      <c r="L17" s="151">
        <v>0</v>
      </c>
      <c r="M17" s="151">
        <v>0</v>
      </c>
      <c r="N17" s="151">
        <v>0</v>
      </c>
      <c r="O17" s="68">
        <f t="shared" si="0"/>
        <v>0</v>
      </c>
    </row>
    <row r="18" spans="1:15" x14ac:dyDescent="0.35">
      <c r="A18" s="141"/>
      <c r="B18" s="141" t="s">
        <v>45</v>
      </c>
      <c r="C18" s="151">
        <v>0</v>
      </c>
      <c r="D18" s="151">
        <v>0</v>
      </c>
      <c r="E18" s="151">
        <v>0</v>
      </c>
      <c r="F18" s="151">
        <v>0</v>
      </c>
      <c r="G18" s="151">
        <v>0</v>
      </c>
      <c r="H18" s="151">
        <v>0</v>
      </c>
      <c r="I18" s="151">
        <v>0</v>
      </c>
      <c r="J18" s="151">
        <v>0</v>
      </c>
      <c r="K18" s="151">
        <v>2193353</v>
      </c>
      <c r="L18" s="151">
        <v>0</v>
      </c>
      <c r="M18" s="151">
        <v>0</v>
      </c>
      <c r="N18" s="151">
        <v>0</v>
      </c>
      <c r="O18" s="68">
        <f t="shared" si="0"/>
        <v>2193353</v>
      </c>
    </row>
    <row r="19" spans="1:15" x14ac:dyDescent="0.35">
      <c r="A19" s="141"/>
      <c r="B19" s="141" t="s">
        <v>45</v>
      </c>
      <c r="C19" s="151">
        <v>0</v>
      </c>
      <c r="D19" s="151">
        <v>0</v>
      </c>
      <c r="E19" s="151">
        <v>0</v>
      </c>
      <c r="F19" s="151">
        <v>0</v>
      </c>
      <c r="G19" s="151">
        <v>0</v>
      </c>
      <c r="H19" s="151">
        <v>0</v>
      </c>
      <c r="I19" s="151">
        <v>0</v>
      </c>
      <c r="J19" s="151">
        <v>0</v>
      </c>
      <c r="K19" s="151">
        <v>0</v>
      </c>
      <c r="L19" s="151">
        <v>0</v>
      </c>
      <c r="M19" s="151">
        <v>0</v>
      </c>
      <c r="N19" s="151">
        <v>0</v>
      </c>
      <c r="O19" s="68">
        <f t="shared" si="0"/>
        <v>0</v>
      </c>
    </row>
    <row r="20" spans="1:15" x14ac:dyDescent="0.35">
      <c r="A20" s="141" t="s">
        <v>230</v>
      </c>
      <c r="B20" s="10" t="s">
        <v>49</v>
      </c>
      <c r="C20" s="151">
        <v>0</v>
      </c>
      <c r="D20" s="151">
        <v>0</v>
      </c>
      <c r="E20" s="151">
        <v>0</v>
      </c>
      <c r="F20" s="151">
        <v>0</v>
      </c>
      <c r="G20" s="151">
        <v>0</v>
      </c>
      <c r="H20" s="151">
        <v>0</v>
      </c>
      <c r="I20" s="151">
        <v>0</v>
      </c>
      <c r="J20" s="151">
        <v>0</v>
      </c>
      <c r="K20" s="151">
        <v>0</v>
      </c>
      <c r="L20" s="151">
        <v>0</v>
      </c>
      <c r="M20" s="151">
        <v>0</v>
      </c>
      <c r="N20" s="151">
        <v>0</v>
      </c>
      <c r="O20" s="68">
        <f t="shared" si="0"/>
        <v>0</v>
      </c>
    </row>
    <row r="21" spans="1:15" x14ac:dyDescent="0.35">
      <c r="A21" s="141" t="s">
        <v>231</v>
      </c>
      <c r="B21" s="10" t="s">
        <v>29</v>
      </c>
      <c r="C21" s="151">
        <v>0</v>
      </c>
      <c r="D21" s="151">
        <v>0</v>
      </c>
      <c r="E21" s="151">
        <v>0</v>
      </c>
      <c r="F21" s="151">
        <v>0</v>
      </c>
      <c r="G21" s="151">
        <v>0</v>
      </c>
      <c r="H21" s="151">
        <v>0</v>
      </c>
      <c r="I21" s="151">
        <v>0</v>
      </c>
      <c r="J21" s="151">
        <v>0</v>
      </c>
      <c r="K21" s="151">
        <v>0</v>
      </c>
      <c r="L21" s="151">
        <v>0</v>
      </c>
      <c r="M21" s="151">
        <v>0</v>
      </c>
      <c r="N21" s="151">
        <v>0</v>
      </c>
      <c r="O21" s="68">
        <f t="shared" si="0"/>
        <v>0</v>
      </c>
    </row>
    <row r="22" spans="1:15" x14ac:dyDescent="0.35">
      <c r="A22" s="141" t="s">
        <v>23</v>
      </c>
      <c r="B22" s="141" t="s">
        <v>23</v>
      </c>
      <c r="C22" s="151">
        <v>0</v>
      </c>
      <c r="D22" s="151">
        <v>0</v>
      </c>
      <c r="E22" s="151">
        <v>0</v>
      </c>
      <c r="F22" s="151">
        <v>0</v>
      </c>
      <c r="G22" s="151">
        <v>0</v>
      </c>
      <c r="H22" s="151">
        <v>0</v>
      </c>
      <c r="I22" s="151">
        <v>0</v>
      </c>
      <c r="J22" s="151">
        <v>0</v>
      </c>
      <c r="K22" s="151">
        <v>0</v>
      </c>
      <c r="L22" s="151">
        <v>0</v>
      </c>
      <c r="M22" s="151">
        <v>0</v>
      </c>
      <c r="N22" s="151">
        <v>0</v>
      </c>
      <c r="O22" s="68">
        <f t="shared" si="0"/>
        <v>0</v>
      </c>
    </row>
    <row r="23" spans="1:15" x14ac:dyDescent="0.35">
      <c r="A23" s="10"/>
      <c r="B23" s="141"/>
      <c r="C23" s="151">
        <v>0</v>
      </c>
      <c r="D23" s="151">
        <v>0</v>
      </c>
      <c r="E23" s="151">
        <v>0</v>
      </c>
      <c r="F23" s="151">
        <v>0</v>
      </c>
      <c r="G23" s="151">
        <v>0</v>
      </c>
      <c r="H23" s="151">
        <v>0</v>
      </c>
      <c r="I23" s="151">
        <v>0</v>
      </c>
      <c r="J23" s="151">
        <v>0</v>
      </c>
      <c r="K23" s="151">
        <v>0</v>
      </c>
      <c r="L23" s="151">
        <v>0</v>
      </c>
      <c r="M23" s="151">
        <v>0</v>
      </c>
      <c r="N23" s="151">
        <v>0</v>
      </c>
      <c r="O23" s="68">
        <f t="shared" si="0"/>
        <v>0</v>
      </c>
    </row>
    <row r="24" spans="1:15" x14ac:dyDescent="0.35">
      <c r="A24" s="142"/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68"/>
      <c r="O24" s="68"/>
    </row>
    <row r="25" spans="1:15" x14ac:dyDescent="0.35">
      <c r="A25" s="142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68"/>
      <c r="O25" s="68"/>
    </row>
    <row r="26" spans="1:15" x14ac:dyDescent="0.35">
      <c r="A26" s="143"/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7"/>
      <c r="O26" s="147"/>
    </row>
    <row r="27" spans="1:15" x14ac:dyDescent="0.35">
      <c r="A27" s="118"/>
      <c r="B27" s="117" t="s">
        <v>9</v>
      </c>
      <c r="C27" s="150">
        <f>SUM(C10:C26)</f>
        <v>0</v>
      </c>
      <c r="D27" s="150">
        <f t="shared" ref="D27:O27" si="1">SUM(D10:D26)</f>
        <v>0</v>
      </c>
      <c r="E27" s="150">
        <f t="shared" si="1"/>
        <v>0</v>
      </c>
      <c r="F27" s="150">
        <f t="shared" si="1"/>
        <v>0</v>
      </c>
      <c r="G27" s="150">
        <f t="shared" si="1"/>
        <v>0</v>
      </c>
      <c r="H27" s="150">
        <f t="shared" si="1"/>
        <v>0</v>
      </c>
      <c r="I27" s="150">
        <f t="shared" si="1"/>
        <v>0</v>
      </c>
      <c r="J27" s="150">
        <f t="shared" si="1"/>
        <v>0</v>
      </c>
      <c r="K27" s="150">
        <f t="shared" si="1"/>
        <v>2193353</v>
      </c>
      <c r="L27" s="150">
        <f t="shared" si="1"/>
        <v>0</v>
      </c>
      <c r="M27" s="150">
        <f t="shared" si="1"/>
        <v>0</v>
      </c>
      <c r="N27" s="148">
        <f t="shared" si="1"/>
        <v>0</v>
      </c>
      <c r="O27" s="149">
        <f t="shared" si="1"/>
        <v>2193353</v>
      </c>
    </row>
    <row r="28" spans="1:15" x14ac:dyDescent="0.35">
      <c r="A28" s="72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73"/>
      <c r="O28" s="74"/>
    </row>
    <row r="29" spans="1:15" x14ac:dyDescent="0.35">
      <c r="A29" s="72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73"/>
      <c r="O29" s="74"/>
    </row>
    <row r="30" spans="1:15" x14ac:dyDescent="0.35">
      <c r="A30" s="72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73"/>
      <c r="O30" s="74"/>
    </row>
    <row r="31" spans="1:15" x14ac:dyDescent="0.35">
      <c r="A31" s="72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73"/>
      <c r="O31" s="74"/>
    </row>
    <row r="32" spans="1:15" x14ac:dyDescent="0.35">
      <c r="A32" s="72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73"/>
      <c r="O32" s="74"/>
    </row>
    <row r="33" spans="1:15" x14ac:dyDescent="0.35">
      <c r="A33" s="72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73"/>
      <c r="O33" s="74"/>
    </row>
    <row r="34" spans="1:15" x14ac:dyDescent="0.35">
      <c r="A34" s="72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73"/>
      <c r="O34" s="74"/>
    </row>
    <row r="35" spans="1:15" x14ac:dyDescent="0.35">
      <c r="A35" s="72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73"/>
      <c r="O35" s="74"/>
    </row>
    <row r="36" spans="1:15" x14ac:dyDescent="0.35">
      <c r="A36" s="72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73"/>
      <c r="O36" s="74"/>
    </row>
    <row r="37" spans="1:15" x14ac:dyDescent="0.35">
      <c r="A37" s="72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73"/>
      <c r="O37" s="74"/>
    </row>
    <row r="38" spans="1:15" x14ac:dyDescent="0.35">
      <c r="A38" s="72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73"/>
      <c r="O38" s="74"/>
    </row>
    <row r="39" spans="1:15" x14ac:dyDescent="0.35">
      <c r="A39" s="72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73"/>
      <c r="O39" s="74"/>
    </row>
    <row r="40" spans="1:15" x14ac:dyDescent="0.35">
      <c r="A40" s="72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73"/>
      <c r="O40" s="74"/>
    </row>
    <row r="41" spans="1:15" x14ac:dyDescent="0.35">
      <c r="A41" s="72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73"/>
      <c r="O41" s="74"/>
    </row>
    <row r="42" spans="1:15" x14ac:dyDescent="0.35">
      <c r="A42" s="72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73"/>
      <c r="O42" s="74"/>
    </row>
    <row r="43" spans="1:15" x14ac:dyDescent="0.35">
      <c r="A43" s="72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73"/>
      <c r="O43" s="74"/>
    </row>
    <row r="44" spans="1:15" x14ac:dyDescent="0.35">
      <c r="A44" s="72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73"/>
      <c r="O44" s="74"/>
    </row>
    <row r="45" spans="1:15" x14ac:dyDescent="0.35">
      <c r="A45" s="72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73"/>
      <c r="O45" s="74"/>
    </row>
    <row r="46" spans="1:15" x14ac:dyDescent="0.35">
      <c r="A46" s="72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73"/>
      <c r="O46" s="74"/>
    </row>
    <row r="47" spans="1:15" x14ac:dyDescent="0.35">
      <c r="A47" s="72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73"/>
      <c r="O47" s="74"/>
    </row>
    <row r="48" spans="1:15" x14ac:dyDescent="0.35">
      <c r="A48" s="72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73"/>
      <c r="O48" s="74"/>
    </row>
    <row r="49" spans="1:15" x14ac:dyDescent="0.35">
      <c r="A49" s="72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73"/>
      <c r="O49" s="74"/>
    </row>
    <row r="50" spans="1:15" x14ac:dyDescent="0.35">
      <c r="A50" s="72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73"/>
      <c r="O50" s="74"/>
    </row>
  </sheetData>
  <mergeCells count="19">
    <mergeCell ref="A1:O1"/>
    <mergeCell ref="A2:O2"/>
    <mergeCell ref="N6:N8"/>
    <mergeCell ref="A4:A8"/>
    <mergeCell ref="B4:B8"/>
    <mergeCell ref="C4:N5"/>
    <mergeCell ref="O4:O8"/>
    <mergeCell ref="I6:I8"/>
    <mergeCell ref="J6:J8"/>
    <mergeCell ref="K6:K8"/>
    <mergeCell ref="C6:C8"/>
    <mergeCell ref="D6:D8"/>
    <mergeCell ref="E6:E8"/>
    <mergeCell ref="F6:F8"/>
    <mergeCell ref="G6:G8"/>
    <mergeCell ref="H6:H8"/>
    <mergeCell ref="L6:L8"/>
    <mergeCell ref="A3:O3"/>
    <mergeCell ref="M6:M8"/>
  </mergeCells>
  <printOptions horizontalCentered="1"/>
  <pageMargins left="7.874015748031496E-2" right="7.874015748031496E-2" top="0.74803149606299213" bottom="0.74803149606299213" header="0.31496062992125984" footer="0.31496062992125984"/>
  <pageSetup paperSize="9" scale="68" orientation="landscape" horizontalDpi="120" verticalDpi="18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46">
    <tabColor rgb="FF92D050"/>
  </sheetPr>
  <dimension ref="A1:AA50"/>
  <sheetViews>
    <sheetView workbookViewId="0">
      <pane xSplit="2" ySplit="8" topLeftCell="F9" activePane="bottomRight" state="frozen"/>
      <selection pane="topRight" activeCell="D1" sqref="D1"/>
      <selection pane="bottomLeft" activeCell="A9" sqref="A9"/>
      <selection pane="bottomRight" activeCell="C12" sqref="C12"/>
    </sheetView>
  </sheetViews>
  <sheetFormatPr defaultColWidth="13" defaultRowHeight="21" x14ac:dyDescent="0.35"/>
  <cols>
    <col min="1" max="1" width="16.28515625" style="16" customWidth="1"/>
    <col min="2" max="2" width="20.140625" style="16" bestFit="1" customWidth="1"/>
    <col min="3" max="3" width="15.7109375" style="16" bestFit="1" customWidth="1"/>
    <col min="4" max="4" width="14.85546875" style="16" customWidth="1"/>
    <col min="5" max="7" width="14.5703125" style="16" bestFit="1" customWidth="1"/>
    <col min="8" max="8" width="15.7109375" style="16" bestFit="1" customWidth="1"/>
    <col min="9" max="9" width="18.140625" style="16" customWidth="1"/>
    <col min="10" max="10" width="15.85546875" style="16" customWidth="1"/>
    <col min="11" max="11" width="15.42578125" style="16" customWidth="1"/>
    <col min="12" max="12" width="11.5703125" style="16" customWidth="1"/>
    <col min="13" max="13" width="10.7109375" style="16" bestFit="1" customWidth="1"/>
    <col min="14" max="14" width="14.5703125" style="16" bestFit="1" customWidth="1"/>
    <col min="15" max="15" width="15.7109375" style="16" bestFit="1" customWidth="1"/>
    <col min="16" max="16" width="15.7109375" style="16" customWidth="1"/>
    <col min="17" max="17" width="13" style="16" customWidth="1"/>
    <col min="18" max="18" width="13.28515625" style="16" customWidth="1"/>
    <col min="19" max="19" width="12" style="16" customWidth="1"/>
    <col min="20" max="21" width="14.28515625" style="16" customWidth="1"/>
    <col min="22" max="22" width="15.85546875" style="16" customWidth="1"/>
    <col min="23" max="23" width="13" style="16" customWidth="1"/>
    <col min="24" max="24" width="15.28515625" style="16" customWidth="1"/>
    <col min="25" max="25" width="13.7109375" style="16" customWidth="1"/>
    <col min="26" max="26" width="12.42578125" style="16" customWidth="1"/>
    <col min="27" max="27" width="11.85546875" style="16" customWidth="1"/>
    <col min="28" max="28" width="14.28515625" style="16" customWidth="1"/>
    <col min="29" max="16384" width="13" style="16"/>
  </cols>
  <sheetData>
    <row r="1" spans="1:27" x14ac:dyDescent="0.35">
      <c r="A1" s="393" t="s">
        <v>30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pans="1:27" x14ac:dyDescent="0.35">
      <c r="A2" s="393" t="s">
        <v>266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</row>
    <row r="3" spans="1:27" x14ac:dyDescent="0.35">
      <c r="A3" s="394" t="str">
        <f>งานบริหาร!A3</f>
        <v>ตั้งแต่วันที่ 1 ตุลาคม 2559 ถึงวันที่ 30 กันยายน 2560</v>
      </c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</row>
    <row r="4" spans="1:27" ht="21" customHeight="1" x14ac:dyDescent="0.35">
      <c r="A4" s="435" t="s">
        <v>226</v>
      </c>
      <c r="B4" s="436" t="s">
        <v>208</v>
      </c>
      <c r="C4" s="443" t="s">
        <v>206</v>
      </c>
      <c r="D4" s="444"/>
      <c r="E4" s="444"/>
      <c r="F4" s="444"/>
      <c r="G4" s="444"/>
      <c r="H4" s="444"/>
      <c r="I4" s="444"/>
      <c r="J4" s="444"/>
      <c r="K4" s="444"/>
      <c r="L4" s="444"/>
      <c r="M4" s="444"/>
      <c r="N4" s="436"/>
      <c r="O4" s="435" t="s">
        <v>9</v>
      </c>
    </row>
    <row r="5" spans="1:27" ht="21" customHeight="1" x14ac:dyDescent="0.35">
      <c r="A5" s="441"/>
      <c r="B5" s="442"/>
      <c r="C5" s="445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2"/>
      <c r="O5" s="441"/>
    </row>
    <row r="6" spans="1:27" ht="21" customHeight="1" x14ac:dyDescent="0.35">
      <c r="A6" s="441"/>
      <c r="B6" s="442"/>
      <c r="C6" s="447" t="s">
        <v>80</v>
      </c>
      <c r="D6" s="447" t="s">
        <v>79</v>
      </c>
      <c r="E6" s="447" t="s">
        <v>71</v>
      </c>
      <c r="F6" s="447" t="s">
        <v>54</v>
      </c>
      <c r="G6" s="447" t="s">
        <v>62</v>
      </c>
      <c r="H6" s="447" t="s">
        <v>78</v>
      </c>
      <c r="I6" s="447" t="s">
        <v>317</v>
      </c>
      <c r="J6" s="447" t="s">
        <v>259</v>
      </c>
      <c r="K6" s="447" t="s">
        <v>260</v>
      </c>
      <c r="L6" s="447" t="s">
        <v>261</v>
      </c>
      <c r="M6" s="447" t="s">
        <v>31</v>
      </c>
      <c r="N6" s="447" t="s">
        <v>23</v>
      </c>
      <c r="O6" s="441"/>
    </row>
    <row r="7" spans="1:27" ht="21" customHeight="1" x14ac:dyDescent="0.35">
      <c r="A7" s="441"/>
      <c r="B7" s="442"/>
      <c r="C7" s="448"/>
      <c r="D7" s="447"/>
      <c r="E7" s="447"/>
      <c r="F7" s="447"/>
      <c r="G7" s="447"/>
      <c r="H7" s="447"/>
      <c r="I7" s="447"/>
      <c r="J7" s="447"/>
      <c r="K7" s="447"/>
      <c r="L7" s="447"/>
      <c r="M7" s="447"/>
      <c r="N7" s="447"/>
      <c r="O7" s="441"/>
    </row>
    <row r="8" spans="1:27" x14ac:dyDescent="0.35">
      <c r="A8" s="438"/>
      <c r="B8" s="437"/>
      <c r="C8" s="448"/>
      <c r="D8" s="447"/>
      <c r="E8" s="447"/>
      <c r="F8" s="447"/>
      <c r="G8" s="447"/>
      <c r="H8" s="447"/>
      <c r="I8" s="447"/>
      <c r="J8" s="447"/>
      <c r="K8" s="447"/>
      <c r="L8" s="447"/>
      <c r="M8" s="447"/>
      <c r="N8" s="447"/>
      <c r="O8" s="438"/>
    </row>
    <row r="9" spans="1:27" x14ac:dyDescent="0.35">
      <c r="A9" s="104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</row>
    <row r="10" spans="1:27" x14ac:dyDescent="0.35">
      <c r="A10" s="141" t="s">
        <v>227</v>
      </c>
      <c r="B10" s="141" t="s">
        <v>127</v>
      </c>
      <c r="C10" s="151">
        <v>0</v>
      </c>
      <c r="D10" s="151">
        <v>0</v>
      </c>
      <c r="E10" s="151">
        <v>0</v>
      </c>
      <c r="F10" s="151">
        <v>0</v>
      </c>
      <c r="G10" s="151">
        <v>0</v>
      </c>
      <c r="H10" s="151">
        <v>0</v>
      </c>
      <c r="I10" s="151">
        <v>0</v>
      </c>
      <c r="J10" s="151">
        <v>0</v>
      </c>
      <c r="K10" s="151">
        <v>0</v>
      </c>
      <c r="L10" s="151">
        <v>0</v>
      </c>
      <c r="M10" s="151">
        <v>0</v>
      </c>
      <c r="N10" s="151">
        <v>0</v>
      </c>
      <c r="O10" s="68">
        <f>SUM(C10:N10)</f>
        <v>0</v>
      </c>
      <c r="P10" s="62"/>
    </row>
    <row r="11" spans="1:27" x14ac:dyDescent="0.35">
      <c r="A11" s="141"/>
      <c r="B11" s="141" t="s">
        <v>128</v>
      </c>
      <c r="C11" s="151">
        <v>0</v>
      </c>
      <c r="D11" s="151">
        <v>0</v>
      </c>
      <c r="E11" s="151">
        <v>0</v>
      </c>
      <c r="F11" s="151">
        <v>0</v>
      </c>
      <c r="G11" s="151">
        <v>0</v>
      </c>
      <c r="H11" s="151">
        <v>0</v>
      </c>
      <c r="I11" s="151">
        <v>0</v>
      </c>
      <c r="J11" s="151">
        <v>0</v>
      </c>
      <c r="K11" s="151">
        <v>0</v>
      </c>
      <c r="L11" s="151">
        <v>0</v>
      </c>
      <c r="M11" s="151">
        <v>0</v>
      </c>
      <c r="N11" s="151">
        <v>0</v>
      </c>
      <c r="O11" s="68">
        <f t="shared" ref="O11:O23" si="0">SUM(C11:N11)</f>
        <v>0</v>
      </c>
    </row>
    <row r="12" spans="1:27" x14ac:dyDescent="0.35">
      <c r="A12" s="141" t="s">
        <v>228</v>
      </c>
      <c r="B12" s="10" t="s">
        <v>25</v>
      </c>
      <c r="C12" s="151">
        <v>0</v>
      </c>
      <c r="D12" s="151">
        <v>0</v>
      </c>
      <c r="E12" s="151">
        <v>0</v>
      </c>
      <c r="F12" s="151">
        <v>0</v>
      </c>
      <c r="G12" s="151">
        <v>0</v>
      </c>
      <c r="H12" s="151">
        <v>0</v>
      </c>
      <c r="I12" s="151">
        <v>0</v>
      </c>
      <c r="J12" s="151">
        <v>0</v>
      </c>
      <c r="K12" s="151">
        <v>0</v>
      </c>
      <c r="L12" s="151">
        <v>0</v>
      </c>
      <c r="M12" s="151">
        <v>0</v>
      </c>
      <c r="N12" s="151">
        <v>0</v>
      </c>
      <c r="O12" s="68">
        <f t="shared" si="0"/>
        <v>0</v>
      </c>
    </row>
    <row r="13" spans="1:27" x14ac:dyDescent="0.35">
      <c r="A13" s="141" t="s">
        <v>20</v>
      </c>
      <c r="B13" s="145" t="s">
        <v>26</v>
      </c>
      <c r="C13" s="151">
        <v>0</v>
      </c>
      <c r="D13" s="151">
        <v>0</v>
      </c>
      <c r="E13" s="151">
        <v>0</v>
      </c>
      <c r="F13" s="151">
        <v>0</v>
      </c>
      <c r="G13" s="151">
        <v>0</v>
      </c>
      <c r="H13" s="151">
        <v>0</v>
      </c>
      <c r="I13" s="151">
        <v>0</v>
      </c>
      <c r="J13" s="151">
        <v>0</v>
      </c>
      <c r="K13" s="151">
        <v>0</v>
      </c>
      <c r="L13" s="151">
        <v>0</v>
      </c>
      <c r="M13" s="151">
        <v>0</v>
      </c>
      <c r="N13" s="151">
        <v>0</v>
      </c>
      <c r="O13" s="68">
        <f t="shared" si="0"/>
        <v>0</v>
      </c>
    </row>
    <row r="14" spans="1:27" x14ac:dyDescent="0.35">
      <c r="A14" s="141" t="s">
        <v>20</v>
      </c>
      <c r="B14" s="145" t="s">
        <v>26</v>
      </c>
      <c r="C14" s="151">
        <v>0</v>
      </c>
      <c r="D14" s="151">
        <v>0</v>
      </c>
      <c r="E14" s="151">
        <v>0</v>
      </c>
      <c r="F14" s="151">
        <v>0</v>
      </c>
      <c r="G14" s="151">
        <v>0</v>
      </c>
      <c r="H14" s="151">
        <v>0</v>
      </c>
      <c r="I14" s="151">
        <v>0</v>
      </c>
      <c r="J14" s="151">
        <v>0</v>
      </c>
      <c r="K14" s="151">
        <v>0</v>
      </c>
      <c r="L14" s="151">
        <v>0</v>
      </c>
      <c r="M14" s="151">
        <v>0</v>
      </c>
      <c r="N14" s="151">
        <v>0</v>
      </c>
      <c r="O14" s="68">
        <f>SUM(C14:N14)</f>
        <v>0</v>
      </c>
    </row>
    <row r="15" spans="1:27" x14ac:dyDescent="0.35">
      <c r="A15" s="141"/>
      <c r="B15" s="141" t="s">
        <v>27</v>
      </c>
      <c r="C15" s="151">
        <v>0</v>
      </c>
      <c r="D15" s="151">
        <v>0</v>
      </c>
      <c r="E15" s="151">
        <v>0</v>
      </c>
      <c r="F15" s="151">
        <v>0</v>
      </c>
      <c r="G15" s="151">
        <v>0</v>
      </c>
      <c r="H15" s="151">
        <v>0</v>
      </c>
      <c r="I15" s="151">
        <v>0</v>
      </c>
      <c r="J15" s="151">
        <v>0</v>
      </c>
      <c r="K15" s="151">
        <v>0</v>
      </c>
      <c r="L15" s="151">
        <v>0</v>
      </c>
      <c r="M15" s="151">
        <v>0</v>
      </c>
      <c r="N15" s="151">
        <v>0</v>
      </c>
      <c r="O15" s="68">
        <f t="shared" si="0"/>
        <v>0</v>
      </c>
      <c r="P15" s="62"/>
    </row>
    <row r="16" spans="1:27" x14ac:dyDescent="0.35">
      <c r="A16" s="141"/>
      <c r="B16" s="141" t="s">
        <v>28</v>
      </c>
      <c r="C16" s="151">
        <v>0</v>
      </c>
      <c r="D16" s="151">
        <v>0</v>
      </c>
      <c r="E16" s="151">
        <v>0</v>
      </c>
      <c r="F16" s="151">
        <v>0</v>
      </c>
      <c r="G16" s="151">
        <v>0</v>
      </c>
      <c r="H16" s="151">
        <v>0</v>
      </c>
      <c r="I16" s="151">
        <v>0</v>
      </c>
      <c r="J16" s="151">
        <v>0</v>
      </c>
      <c r="K16" s="151">
        <v>0</v>
      </c>
      <c r="L16" s="151">
        <v>0</v>
      </c>
      <c r="M16" s="151">
        <v>0</v>
      </c>
      <c r="N16" s="151">
        <v>0</v>
      </c>
      <c r="O16" s="68">
        <f t="shared" si="0"/>
        <v>0</v>
      </c>
    </row>
    <row r="17" spans="1:15" x14ac:dyDescent="0.35">
      <c r="A17" s="141" t="s">
        <v>229</v>
      </c>
      <c r="B17" s="141" t="s">
        <v>316</v>
      </c>
      <c r="C17" s="151">
        <v>0</v>
      </c>
      <c r="D17" s="151">
        <v>0</v>
      </c>
      <c r="E17" s="151">
        <v>0</v>
      </c>
      <c r="F17" s="151">
        <v>0</v>
      </c>
      <c r="G17" s="151">
        <v>0</v>
      </c>
      <c r="H17" s="151">
        <v>0</v>
      </c>
      <c r="I17" s="151">
        <v>0</v>
      </c>
      <c r="J17" s="151">
        <v>0</v>
      </c>
      <c r="K17" s="151">
        <v>0</v>
      </c>
      <c r="L17" s="151">
        <v>0</v>
      </c>
      <c r="M17" s="151">
        <v>0</v>
      </c>
      <c r="N17" s="151">
        <v>0</v>
      </c>
      <c r="O17" s="68">
        <f t="shared" si="0"/>
        <v>0</v>
      </c>
    </row>
    <row r="18" spans="1:15" x14ac:dyDescent="0.35">
      <c r="A18" s="141"/>
      <c r="B18" s="141" t="s">
        <v>45</v>
      </c>
      <c r="C18" s="151">
        <v>0</v>
      </c>
      <c r="D18" s="151">
        <v>0</v>
      </c>
      <c r="E18" s="151">
        <v>0</v>
      </c>
      <c r="F18" s="151">
        <v>0</v>
      </c>
      <c r="G18" s="151">
        <v>0</v>
      </c>
      <c r="H18" s="151">
        <v>0</v>
      </c>
      <c r="I18" s="151">
        <v>0</v>
      </c>
      <c r="J18" s="151">
        <v>0</v>
      </c>
      <c r="K18" s="151">
        <v>0</v>
      </c>
      <c r="L18" s="151">
        <v>0</v>
      </c>
      <c r="M18" s="151">
        <v>0</v>
      </c>
      <c r="N18" s="151">
        <v>0</v>
      </c>
      <c r="O18" s="68">
        <f t="shared" si="0"/>
        <v>0</v>
      </c>
    </row>
    <row r="19" spans="1:15" x14ac:dyDescent="0.35">
      <c r="A19" s="141"/>
      <c r="B19" s="141" t="s">
        <v>45</v>
      </c>
      <c r="C19" s="151">
        <v>0</v>
      </c>
      <c r="D19" s="151">
        <v>0</v>
      </c>
      <c r="E19" s="151">
        <v>0</v>
      </c>
      <c r="F19" s="151">
        <v>0</v>
      </c>
      <c r="G19" s="151">
        <v>0</v>
      </c>
      <c r="H19" s="151">
        <v>0</v>
      </c>
      <c r="I19" s="151">
        <v>0</v>
      </c>
      <c r="J19" s="151">
        <v>0</v>
      </c>
      <c r="K19" s="151">
        <v>0</v>
      </c>
      <c r="L19" s="151">
        <v>0</v>
      </c>
      <c r="M19" s="151">
        <v>0</v>
      </c>
      <c r="N19" s="151">
        <v>0</v>
      </c>
      <c r="O19" s="68">
        <f t="shared" si="0"/>
        <v>0</v>
      </c>
    </row>
    <row r="20" spans="1:15" x14ac:dyDescent="0.35">
      <c r="A20" s="141" t="s">
        <v>230</v>
      </c>
      <c r="B20" s="10" t="s">
        <v>49</v>
      </c>
      <c r="C20" s="151">
        <v>0</v>
      </c>
      <c r="D20" s="151">
        <v>0</v>
      </c>
      <c r="E20" s="151">
        <v>0</v>
      </c>
      <c r="F20" s="151">
        <v>0</v>
      </c>
      <c r="G20" s="151">
        <v>0</v>
      </c>
      <c r="H20" s="151">
        <v>0</v>
      </c>
      <c r="I20" s="151">
        <v>0</v>
      </c>
      <c r="J20" s="151">
        <v>0</v>
      </c>
      <c r="K20" s="151">
        <v>0</v>
      </c>
      <c r="L20" s="151">
        <v>0</v>
      </c>
      <c r="M20" s="151">
        <v>0</v>
      </c>
      <c r="N20" s="151">
        <v>0</v>
      </c>
      <c r="O20" s="68">
        <f t="shared" si="0"/>
        <v>0</v>
      </c>
    </row>
    <row r="21" spans="1:15" x14ac:dyDescent="0.35">
      <c r="A21" s="141" t="s">
        <v>231</v>
      </c>
      <c r="B21" s="10" t="s">
        <v>29</v>
      </c>
      <c r="C21" s="151">
        <v>0</v>
      </c>
      <c r="D21" s="151">
        <v>0</v>
      </c>
      <c r="E21" s="151">
        <v>0</v>
      </c>
      <c r="F21" s="151">
        <v>0</v>
      </c>
      <c r="G21" s="151">
        <v>0</v>
      </c>
      <c r="H21" s="151">
        <v>0</v>
      </c>
      <c r="I21" s="151">
        <v>0</v>
      </c>
      <c r="J21" s="151">
        <v>0</v>
      </c>
      <c r="K21" s="151">
        <v>0</v>
      </c>
      <c r="L21" s="151">
        <v>0</v>
      </c>
      <c r="M21" s="151">
        <v>0</v>
      </c>
      <c r="N21" s="151">
        <v>0</v>
      </c>
      <c r="O21" s="68">
        <f t="shared" si="0"/>
        <v>0</v>
      </c>
    </row>
    <row r="22" spans="1:15" x14ac:dyDescent="0.35">
      <c r="A22" s="141" t="s">
        <v>23</v>
      </c>
      <c r="B22" s="141" t="s">
        <v>23</v>
      </c>
      <c r="C22" s="151">
        <v>0</v>
      </c>
      <c r="D22" s="151">
        <v>0</v>
      </c>
      <c r="E22" s="151">
        <v>0</v>
      </c>
      <c r="F22" s="151">
        <v>0</v>
      </c>
      <c r="G22" s="151">
        <v>0</v>
      </c>
      <c r="H22" s="151">
        <v>0</v>
      </c>
      <c r="I22" s="151">
        <v>0</v>
      </c>
      <c r="J22" s="151">
        <v>0</v>
      </c>
      <c r="K22" s="151">
        <v>0</v>
      </c>
      <c r="L22" s="151">
        <v>0</v>
      </c>
      <c r="M22" s="151">
        <v>0</v>
      </c>
      <c r="N22" s="151">
        <v>0</v>
      </c>
      <c r="O22" s="68">
        <f t="shared" si="0"/>
        <v>0</v>
      </c>
    </row>
    <row r="23" spans="1:15" x14ac:dyDescent="0.35">
      <c r="A23" s="10"/>
      <c r="B23" s="141"/>
      <c r="C23" s="151">
        <v>0</v>
      </c>
      <c r="D23" s="151">
        <v>0</v>
      </c>
      <c r="E23" s="151">
        <v>0</v>
      </c>
      <c r="F23" s="151">
        <v>0</v>
      </c>
      <c r="G23" s="151">
        <v>0</v>
      </c>
      <c r="H23" s="151">
        <v>0</v>
      </c>
      <c r="I23" s="151">
        <v>0</v>
      </c>
      <c r="J23" s="151">
        <v>0</v>
      </c>
      <c r="K23" s="151">
        <v>0</v>
      </c>
      <c r="L23" s="151">
        <v>0</v>
      </c>
      <c r="M23" s="151">
        <v>0</v>
      </c>
      <c r="N23" s="151">
        <v>0</v>
      </c>
      <c r="O23" s="68">
        <f t="shared" si="0"/>
        <v>0</v>
      </c>
    </row>
    <row r="24" spans="1:15" x14ac:dyDescent="0.35">
      <c r="A24" s="142"/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68"/>
      <c r="O24" s="68"/>
    </row>
    <row r="25" spans="1:15" x14ac:dyDescent="0.35">
      <c r="A25" s="142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68"/>
      <c r="O25" s="68"/>
    </row>
    <row r="26" spans="1:15" x14ac:dyDescent="0.35">
      <c r="A26" s="143"/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7"/>
      <c r="O26" s="147"/>
    </row>
    <row r="27" spans="1:15" x14ac:dyDescent="0.35">
      <c r="A27" s="118"/>
      <c r="B27" s="117" t="s">
        <v>9</v>
      </c>
      <c r="C27" s="150">
        <f>SUM(C10:C26)</f>
        <v>0</v>
      </c>
      <c r="D27" s="150">
        <f t="shared" ref="D27:O27" si="1">SUM(D10:D26)</f>
        <v>0</v>
      </c>
      <c r="E27" s="150">
        <f t="shared" si="1"/>
        <v>0</v>
      </c>
      <c r="F27" s="150">
        <f t="shared" si="1"/>
        <v>0</v>
      </c>
      <c r="G27" s="150">
        <f t="shared" si="1"/>
        <v>0</v>
      </c>
      <c r="H27" s="150">
        <f t="shared" si="1"/>
        <v>0</v>
      </c>
      <c r="I27" s="150">
        <f t="shared" si="1"/>
        <v>0</v>
      </c>
      <c r="J27" s="150">
        <f t="shared" si="1"/>
        <v>0</v>
      </c>
      <c r="K27" s="150">
        <f t="shared" si="1"/>
        <v>0</v>
      </c>
      <c r="L27" s="150">
        <f t="shared" si="1"/>
        <v>0</v>
      </c>
      <c r="M27" s="150">
        <f t="shared" si="1"/>
        <v>0</v>
      </c>
      <c r="N27" s="148">
        <f t="shared" si="1"/>
        <v>0</v>
      </c>
      <c r="O27" s="149">
        <f t="shared" si="1"/>
        <v>0</v>
      </c>
    </row>
    <row r="28" spans="1:15" x14ac:dyDescent="0.35">
      <c r="A28" s="72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73"/>
      <c r="O28" s="74"/>
    </row>
    <row r="29" spans="1:15" x14ac:dyDescent="0.35">
      <c r="A29" s="72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73"/>
      <c r="O29" s="74"/>
    </row>
    <row r="30" spans="1:15" x14ac:dyDescent="0.35">
      <c r="A30" s="72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73"/>
      <c r="O30" s="74"/>
    </row>
    <row r="31" spans="1:15" x14ac:dyDescent="0.35">
      <c r="A31" s="72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73"/>
      <c r="O31" s="74"/>
    </row>
    <row r="32" spans="1:15" x14ac:dyDescent="0.35">
      <c r="A32" s="72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73"/>
      <c r="O32" s="74"/>
    </row>
    <row r="33" spans="1:15" x14ac:dyDescent="0.35">
      <c r="A33" s="72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73"/>
      <c r="O33" s="74"/>
    </row>
    <row r="34" spans="1:15" x14ac:dyDescent="0.35">
      <c r="A34" s="72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73"/>
      <c r="O34" s="74"/>
    </row>
    <row r="35" spans="1:15" x14ac:dyDescent="0.35">
      <c r="A35" s="72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73"/>
      <c r="O35" s="74"/>
    </row>
    <row r="36" spans="1:15" x14ac:dyDescent="0.35">
      <c r="A36" s="72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73"/>
      <c r="O36" s="74"/>
    </row>
    <row r="37" spans="1:15" x14ac:dyDescent="0.35">
      <c r="A37" s="72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73"/>
      <c r="O37" s="74"/>
    </row>
    <row r="38" spans="1:15" x14ac:dyDescent="0.35">
      <c r="A38" s="72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73"/>
      <c r="O38" s="74"/>
    </row>
    <row r="39" spans="1:15" x14ac:dyDescent="0.35">
      <c r="A39" s="72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73"/>
      <c r="O39" s="74"/>
    </row>
    <row r="40" spans="1:15" x14ac:dyDescent="0.35">
      <c r="A40" s="72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73"/>
      <c r="O40" s="74"/>
    </row>
    <row r="41" spans="1:15" x14ac:dyDescent="0.35">
      <c r="A41" s="72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73"/>
      <c r="O41" s="74"/>
    </row>
    <row r="42" spans="1:15" x14ac:dyDescent="0.35">
      <c r="A42" s="72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73"/>
      <c r="O42" s="74"/>
    </row>
    <row r="43" spans="1:15" x14ac:dyDescent="0.35">
      <c r="A43" s="72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73"/>
      <c r="O43" s="74"/>
    </row>
    <row r="44" spans="1:15" x14ac:dyDescent="0.35">
      <c r="A44" s="72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73"/>
      <c r="O44" s="74"/>
    </row>
    <row r="45" spans="1:15" x14ac:dyDescent="0.35">
      <c r="A45" s="72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73"/>
      <c r="O45" s="74"/>
    </row>
    <row r="46" spans="1:15" x14ac:dyDescent="0.35">
      <c r="A46" s="72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73"/>
      <c r="O46" s="74"/>
    </row>
    <row r="47" spans="1:15" x14ac:dyDescent="0.35">
      <c r="A47" s="72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73"/>
      <c r="O47" s="74"/>
    </row>
    <row r="48" spans="1:15" x14ac:dyDescent="0.35">
      <c r="A48" s="72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73"/>
      <c r="O48" s="74"/>
    </row>
    <row r="49" spans="1:15" x14ac:dyDescent="0.35">
      <c r="A49" s="72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73"/>
      <c r="O49" s="74"/>
    </row>
    <row r="50" spans="1:15" x14ac:dyDescent="0.35">
      <c r="A50" s="72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73"/>
      <c r="O50" s="74"/>
    </row>
  </sheetData>
  <mergeCells count="19">
    <mergeCell ref="F6:F8"/>
    <mergeCell ref="G6:G8"/>
    <mergeCell ref="H6:H8"/>
    <mergeCell ref="L6:L8"/>
    <mergeCell ref="M6:M8"/>
    <mergeCell ref="A1:O1"/>
    <mergeCell ref="A2:O2"/>
    <mergeCell ref="A3:O3"/>
    <mergeCell ref="N6:N8"/>
    <mergeCell ref="A4:A8"/>
    <mergeCell ref="B4:B8"/>
    <mergeCell ref="C4:N5"/>
    <mergeCell ref="O4:O8"/>
    <mergeCell ref="I6:I8"/>
    <mergeCell ref="J6:J8"/>
    <mergeCell ref="K6:K8"/>
    <mergeCell ref="C6:C8"/>
    <mergeCell ref="D6:D8"/>
    <mergeCell ref="E6:E8"/>
  </mergeCells>
  <printOptions horizontalCentered="1"/>
  <pageMargins left="7.874015748031496E-2" right="7.874015748031496E-2" top="0.74803149606299213" bottom="0.74803149606299213" header="0.31496062992125984" footer="0.31496062992125984"/>
  <pageSetup paperSize="9" scale="65" orientation="landscape" horizontalDpi="120" verticalDpi="18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23">
    <tabColor rgb="FF92D050"/>
  </sheetPr>
  <dimension ref="A1:AC47"/>
  <sheetViews>
    <sheetView view="pageBreakPreview" topLeftCell="H7" zoomScaleNormal="100" zoomScaleSheetLayoutView="100" workbookViewId="0">
      <selection activeCell="D37" sqref="D37"/>
    </sheetView>
  </sheetViews>
  <sheetFormatPr defaultColWidth="13" defaultRowHeight="21" x14ac:dyDescent="0.35"/>
  <cols>
    <col min="1" max="4" width="19.85546875" style="16" customWidth="1"/>
    <col min="5" max="5" width="17.7109375" style="16" bestFit="1" customWidth="1"/>
    <col min="6" max="6" width="18" style="16" bestFit="1" customWidth="1"/>
    <col min="7" max="7" width="16.140625" style="16" customWidth="1"/>
    <col min="8" max="8" width="17.28515625" style="16" bestFit="1" customWidth="1"/>
    <col min="9" max="9" width="15.85546875" style="16" bestFit="1" customWidth="1"/>
    <col min="10" max="10" width="16.140625" style="16" bestFit="1" customWidth="1"/>
    <col min="11" max="11" width="17.7109375" style="16" bestFit="1" customWidth="1"/>
    <col min="12" max="12" width="16.140625" style="16" customWidth="1"/>
    <col min="13" max="13" width="16.42578125" style="16" customWidth="1"/>
    <col min="14" max="14" width="15.5703125" style="16" customWidth="1"/>
    <col min="15" max="15" width="13" style="16" customWidth="1"/>
    <col min="16" max="16" width="10.7109375" style="16" bestFit="1" customWidth="1"/>
    <col min="17" max="17" width="17.28515625" style="16" bestFit="1" customWidth="1"/>
    <col min="18" max="18" width="15.7109375" style="16" customWidth="1"/>
    <col min="19" max="19" width="13" style="16" customWidth="1"/>
    <col min="20" max="20" width="13.28515625" style="16" customWidth="1"/>
    <col min="21" max="21" width="12" style="16" customWidth="1"/>
    <col min="22" max="23" width="14.28515625" style="16" customWidth="1"/>
    <col min="24" max="24" width="15.85546875" style="16" customWidth="1"/>
    <col min="25" max="25" width="13" style="16" customWidth="1"/>
    <col min="26" max="26" width="15.28515625" style="16" customWidth="1"/>
    <col min="27" max="27" width="13.7109375" style="16" customWidth="1"/>
    <col min="28" max="28" width="12.42578125" style="16" customWidth="1"/>
    <col min="29" max="29" width="11.85546875" style="16" customWidth="1"/>
    <col min="30" max="30" width="14.28515625" style="16" customWidth="1"/>
    <col min="31" max="16384" width="13" style="16"/>
  </cols>
  <sheetData>
    <row r="1" spans="1:29" x14ac:dyDescent="0.35">
      <c r="A1" s="393" t="s">
        <v>30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</row>
    <row r="2" spans="1:29" x14ac:dyDescent="0.35">
      <c r="A2" s="393" t="s">
        <v>277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</row>
    <row r="3" spans="1:29" x14ac:dyDescent="0.35">
      <c r="A3" s="394" t="str">
        <f>งานบริหาร!A3</f>
        <v>ตั้งแต่วันที่ 1 ตุลาคม 2559 ถึงวันที่ 30 กันยายน 2560</v>
      </c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  <c r="Q3" s="394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</row>
    <row r="4" spans="1:29" ht="21" customHeight="1" x14ac:dyDescent="0.35">
      <c r="A4" s="435" t="s">
        <v>21</v>
      </c>
      <c r="B4" s="435" t="s">
        <v>22</v>
      </c>
      <c r="C4" s="435" t="s">
        <v>392</v>
      </c>
      <c r="D4" s="435" t="s">
        <v>393</v>
      </c>
      <c r="E4" s="435" t="s">
        <v>9</v>
      </c>
      <c r="F4" s="443" t="s">
        <v>206</v>
      </c>
      <c r="G4" s="444"/>
      <c r="H4" s="444"/>
      <c r="I4" s="444"/>
      <c r="J4" s="444"/>
      <c r="K4" s="444"/>
      <c r="L4" s="444"/>
      <c r="M4" s="444"/>
      <c r="N4" s="444"/>
      <c r="O4" s="444"/>
      <c r="P4" s="444"/>
      <c r="Q4" s="436"/>
    </row>
    <row r="5" spans="1:29" x14ac:dyDescent="0.35">
      <c r="A5" s="441"/>
      <c r="B5" s="441"/>
      <c r="C5" s="441"/>
      <c r="D5" s="441"/>
      <c r="E5" s="441"/>
      <c r="F5" s="445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2"/>
    </row>
    <row r="6" spans="1:29" x14ac:dyDescent="0.35">
      <c r="A6" s="441"/>
      <c r="B6" s="441"/>
      <c r="C6" s="441"/>
      <c r="D6" s="441"/>
      <c r="E6" s="441"/>
      <c r="F6" s="435" t="s">
        <v>80</v>
      </c>
      <c r="G6" s="447" t="s">
        <v>79</v>
      </c>
      <c r="H6" s="447" t="s">
        <v>71</v>
      </c>
      <c r="I6" s="447" t="s">
        <v>54</v>
      </c>
      <c r="J6" s="447" t="s">
        <v>62</v>
      </c>
      <c r="K6" s="447" t="s">
        <v>78</v>
      </c>
      <c r="L6" s="447" t="s">
        <v>317</v>
      </c>
      <c r="M6" s="447" t="s">
        <v>259</v>
      </c>
      <c r="N6" s="447" t="s">
        <v>260</v>
      </c>
      <c r="O6" s="447" t="s">
        <v>261</v>
      </c>
      <c r="P6" s="447" t="s">
        <v>31</v>
      </c>
      <c r="Q6" s="447" t="s">
        <v>23</v>
      </c>
    </row>
    <row r="7" spans="1:29" ht="21" customHeight="1" x14ac:dyDescent="0.35">
      <c r="A7" s="441"/>
      <c r="B7" s="441"/>
      <c r="C7" s="441"/>
      <c r="D7" s="441"/>
      <c r="E7" s="441"/>
      <c r="F7" s="441"/>
      <c r="G7" s="447"/>
      <c r="H7" s="447"/>
      <c r="I7" s="447"/>
      <c r="J7" s="447"/>
      <c r="K7" s="447"/>
      <c r="L7" s="447"/>
      <c r="M7" s="447"/>
      <c r="N7" s="447"/>
      <c r="O7" s="447"/>
      <c r="P7" s="447"/>
      <c r="Q7" s="447"/>
    </row>
    <row r="8" spans="1:29" ht="21" customHeight="1" x14ac:dyDescent="0.35">
      <c r="A8" s="438"/>
      <c r="B8" s="438"/>
      <c r="C8" s="438"/>
      <c r="D8" s="438"/>
      <c r="E8" s="438"/>
      <c r="F8" s="438"/>
      <c r="G8" s="447"/>
      <c r="H8" s="447"/>
      <c r="I8" s="447"/>
      <c r="J8" s="447"/>
      <c r="K8" s="447"/>
      <c r="L8" s="447"/>
      <c r="M8" s="447"/>
      <c r="N8" s="447"/>
      <c r="O8" s="447"/>
      <c r="P8" s="447"/>
      <c r="Q8" s="447"/>
    </row>
    <row r="9" spans="1:29" x14ac:dyDescent="0.35">
      <c r="A9" s="153" t="s">
        <v>24</v>
      </c>
      <c r="B9" s="153"/>
      <c r="C9" s="153"/>
      <c r="D9" s="153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</row>
    <row r="10" spans="1:29" x14ac:dyDescent="0.35">
      <c r="A10" s="141" t="s">
        <v>127</v>
      </c>
      <c r="B10" s="151">
        <f>SUM(งานบริหาร!D7+รักษาความสงบ!D7+การศึกษา!D7+สาธารณสุข!D7+สังคมสงเคราะห์!D7+เคหะชุมชน!D7+เข้มแข็งของชุมชน!D7+ศาสนา!D7+อุตสาหกรรม!D7+การเกษตร!D7+การพาณิชย์!D7+งบกลาง!D7)</f>
        <v>2820000</v>
      </c>
      <c r="C10" s="151">
        <f>SUM(E10)</f>
        <v>2802472.26</v>
      </c>
      <c r="D10" s="151"/>
      <c r="E10" s="68">
        <f>SUM(F10:Q10)</f>
        <v>2802472.26</v>
      </c>
      <c r="F10" s="151">
        <f>SUM(งานบริหาร!H7)</f>
        <v>2802472.26</v>
      </c>
      <c r="G10" s="151">
        <f>SUM(รักษาความสงบ!H7)</f>
        <v>0</v>
      </c>
      <c r="H10" s="151">
        <f>SUM(การศึกษา!I7)</f>
        <v>0</v>
      </c>
      <c r="I10" s="151">
        <f>SUM(สาธารณสุข!I7)</f>
        <v>0</v>
      </c>
      <c r="J10" s="151">
        <f>SUM(สังคมสงเคราะห์!G7)</f>
        <v>0</v>
      </c>
      <c r="K10" s="151">
        <f>SUM(เคหะชุมชน!J7)</f>
        <v>0</v>
      </c>
      <c r="L10" s="151">
        <f>SUM(เข้มแข็งของชุมชน!G7)</f>
        <v>0</v>
      </c>
      <c r="M10" s="151">
        <f>SUM(ศาสนา!I7)</f>
        <v>0</v>
      </c>
      <c r="N10" s="151">
        <f>SUM(อุตสาหกรรม!G7)</f>
        <v>0</v>
      </c>
      <c r="O10" s="151">
        <f>SUM(การเกษตร!G7)</f>
        <v>0</v>
      </c>
      <c r="P10" s="151">
        <f>SUM(การพาณิชย์!I7)</f>
        <v>0</v>
      </c>
      <c r="Q10" s="68">
        <f>SUM(งบกลาง!F7)</f>
        <v>0</v>
      </c>
      <c r="R10" s="62"/>
    </row>
    <row r="11" spans="1:29" x14ac:dyDescent="0.35">
      <c r="A11" s="141" t="s">
        <v>128</v>
      </c>
      <c r="B11" s="151">
        <f>SUM(งานบริหาร!D8+รักษาความสงบ!D8+การศึกษา!D8+สาธารณสุข!D8+สังคมสงเคราะห์!D8+เคหะชุมชน!D8+เข้มแข็งของชุมชน!D8+ศาสนา!D8+อุตสาหกรรม!D8+การเกษตร!D8+การพาณิชย์!D8+งบกลาง!D8)</f>
        <v>14692920</v>
      </c>
      <c r="C11" s="151">
        <f>SUM(E11)</f>
        <v>13719709.609999999</v>
      </c>
      <c r="D11" s="151"/>
      <c r="E11" s="68">
        <f t="shared" ref="E11:E23" si="0">SUM(F11:Q11)</f>
        <v>13719709.609999999</v>
      </c>
      <c r="F11" s="151">
        <f>SUM(งานบริหาร!H8)</f>
        <v>5905015</v>
      </c>
      <c r="G11" s="151">
        <f>SUM(รักษาความสงบ!H8)</f>
        <v>1279728</v>
      </c>
      <c r="H11" s="151">
        <f>SUM(การศึกษา!I8)</f>
        <v>1252426</v>
      </c>
      <c r="I11" s="151">
        <f>SUM(สาธารณสุข!I8)</f>
        <v>903188</v>
      </c>
      <c r="J11" s="151">
        <f>SUM(สังคมสงเคราะห์!G8)</f>
        <v>1240320</v>
      </c>
      <c r="K11" s="151">
        <f>SUM(เคหะชุมชน!J8)</f>
        <v>3139032.61</v>
      </c>
      <c r="L11" s="151">
        <f>SUM(เข้มแข็งของชุมชน!G8)</f>
        <v>0</v>
      </c>
      <c r="M11" s="151">
        <f>SUM(ศาสนา!I8)</f>
        <v>0</v>
      </c>
      <c r="N11" s="151">
        <f>SUM(อุตสาหกรรม!G8)</f>
        <v>0</v>
      </c>
      <c r="O11" s="151">
        <f>SUM(การเกษตร!G8)</f>
        <v>0</v>
      </c>
      <c r="P11" s="151">
        <f>SUM(การพาณิชย์!I8)</f>
        <v>0</v>
      </c>
      <c r="Q11" s="68">
        <f>SUM(งบกลาง!F8)</f>
        <v>0</v>
      </c>
    </row>
    <row r="12" spans="1:29" x14ac:dyDescent="0.35">
      <c r="A12" s="10" t="s">
        <v>25</v>
      </c>
      <c r="B12" s="151">
        <f>SUM(งานบริหาร!D9+รักษาความสงบ!D9+การศึกษา!D9+สาธารณสุข!D9+สังคมสงเคราะห์!D9+เคหะชุมชน!D9+เข้มแข็งของชุมชน!D9+ศาสนา!D9+อุตสาหกรรม!D9+การเกษตร!D9+การพาณิชย์!D9+งบกลาง!D9)</f>
        <v>996600</v>
      </c>
      <c r="C12" s="151">
        <f>SUM(E12)</f>
        <v>675395</v>
      </c>
      <c r="D12" s="151"/>
      <c r="E12" s="68">
        <f t="shared" si="0"/>
        <v>675395</v>
      </c>
      <c r="F12" s="151">
        <f>SUM(งานบริหาร!H9)</f>
        <v>331319</v>
      </c>
      <c r="G12" s="151">
        <f>SUM(รักษาความสงบ!H9)</f>
        <v>0</v>
      </c>
      <c r="H12" s="151">
        <f>SUM(การศึกษา!I9)</f>
        <v>37714.25</v>
      </c>
      <c r="I12" s="151">
        <f>SUM(สาธารณสุข!I9)</f>
        <v>47506.75</v>
      </c>
      <c r="J12" s="151">
        <f>SUM(สังคมสงเคราะห์!G9)</f>
        <v>66000</v>
      </c>
      <c r="K12" s="151">
        <f>SUM(เคหะชุมชน!J9)</f>
        <v>192855</v>
      </c>
      <c r="L12" s="151">
        <f>SUM(เข้มแข็งของชุมชน!G9)</f>
        <v>0</v>
      </c>
      <c r="M12" s="151">
        <f>SUM(ศาสนา!I9)</f>
        <v>0</v>
      </c>
      <c r="N12" s="151">
        <f>SUM(อุตสาหกรรม!G9)</f>
        <v>0</v>
      </c>
      <c r="O12" s="151">
        <f>SUM(การเกษตร!G9)</f>
        <v>0</v>
      </c>
      <c r="P12" s="151">
        <f>SUM(การพาณิชย์!I9)</f>
        <v>0</v>
      </c>
      <c r="Q12" s="68">
        <f>SUM(งบกลาง!F9)</f>
        <v>0</v>
      </c>
    </row>
    <row r="13" spans="1:29" x14ac:dyDescent="0.35">
      <c r="A13" s="145" t="s">
        <v>26</v>
      </c>
      <c r="B13" s="151">
        <f>SUM(งานบริหาร!D10+รักษาความสงบ!D10+การศึกษา!D10+สาธารณสุข!D10+สังคมสงเคราะห์!D10+เคหะชุมชน!D10+เข้มแข็งของชุมชน!D10+ศาสนา!D10+อุตสาหกรรม!D10+การเกษตร!D10+การพาณิชย์!D10+งบกลาง!D10)</f>
        <v>10388100</v>
      </c>
      <c r="C13" s="151">
        <f>SUM(E13)</f>
        <v>8480274.3400000017</v>
      </c>
      <c r="D13" s="151"/>
      <c r="E13" s="68">
        <f t="shared" si="0"/>
        <v>8480274.3400000017</v>
      </c>
      <c r="F13" s="151">
        <f>SUM(งานบริหาร!H10)</f>
        <v>2679024.1000000006</v>
      </c>
      <c r="G13" s="151">
        <f>SUM(รักษาความสงบ!H10)</f>
        <v>276008.59999999998</v>
      </c>
      <c r="H13" s="151">
        <f>SUM(การศึกษา!I10)</f>
        <v>908258</v>
      </c>
      <c r="I13" s="151">
        <f>SUM(สาธารณสุข!I10)</f>
        <v>297131</v>
      </c>
      <c r="J13" s="151">
        <f>SUM(สังคมสงเคราะห์!G10)</f>
        <v>39355</v>
      </c>
      <c r="K13" s="151">
        <f>SUM(เคหะชุมชน!J10)</f>
        <v>2558873.64</v>
      </c>
      <c r="L13" s="151">
        <f>SUM(เข้มแข็งของชุมชน!G10)</f>
        <v>1054896</v>
      </c>
      <c r="M13" s="151">
        <f>SUM(ศาสนา!I10)</f>
        <v>216728</v>
      </c>
      <c r="N13" s="151">
        <f>SUM(อุตสาหกรรม!G10)</f>
        <v>450000</v>
      </c>
      <c r="O13" s="151">
        <f>SUM(การเกษตร!G10)</f>
        <v>0</v>
      </c>
      <c r="P13" s="151">
        <f>SUM(การพาณิชย์!I10)</f>
        <v>0</v>
      </c>
      <c r="Q13" s="68">
        <f>SUM(งบกลาง!F10)</f>
        <v>0</v>
      </c>
    </row>
    <row r="14" spans="1:29" x14ac:dyDescent="0.35">
      <c r="A14" s="145" t="s">
        <v>26</v>
      </c>
      <c r="B14" s="151"/>
      <c r="C14" s="151"/>
      <c r="D14" s="151">
        <f>SUM(E14)</f>
        <v>0</v>
      </c>
      <c r="E14" s="68">
        <f t="shared" si="0"/>
        <v>0</v>
      </c>
      <c r="F14" s="151">
        <f>SUM(งานบริหาร!H11)</f>
        <v>0</v>
      </c>
      <c r="G14" s="151">
        <f>SUM(รักษาความสงบ!H11)</f>
        <v>0</v>
      </c>
      <c r="H14" s="151">
        <f>SUM(การศึกษา!I11)</f>
        <v>0</v>
      </c>
      <c r="I14" s="151">
        <f>SUM(สาธารณสุข!I11)</f>
        <v>0</v>
      </c>
      <c r="J14" s="151">
        <f>SUM(สังคมสงเคราะห์!G11)</f>
        <v>0</v>
      </c>
      <c r="K14" s="151">
        <f>SUM(เคหะชุมชน!J11)</f>
        <v>0</v>
      </c>
      <c r="L14" s="151">
        <f>SUM(เข้มแข็งของชุมชน!G11)</f>
        <v>0</v>
      </c>
      <c r="M14" s="151">
        <f>SUM(ศาสนา!I11)</f>
        <v>0</v>
      </c>
      <c r="N14" s="151">
        <f>SUM(อุตสาหกรรม!G11)</f>
        <v>0</v>
      </c>
      <c r="O14" s="151">
        <f>SUM(การเกษตร!G11)</f>
        <v>0</v>
      </c>
      <c r="P14" s="151">
        <f>SUM(การพาณิชย์!I11)</f>
        <v>0</v>
      </c>
      <c r="Q14" s="68">
        <f>SUM(งบกลาง!F11)</f>
        <v>0</v>
      </c>
    </row>
    <row r="15" spans="1:29" x14ac:dyDescent="0.35">
      <c r="A15" s="141" t="s">
        <v>27</v>
      </c>
      <c r="B15" s="151">
        <f>SUM(งานบริหาร!D12+รักษาความสงบ!D12+การศึกษา!D12+สาธารณสุข!D12+สังคมสงเคราะห์!D12+เคหะชุมชน!D12+เข้มแข็งของชุมชน!D12+ศาสนา!D12+อุตสาหกรรม!D12+การเกษตร!D12+การพาณิชย์!D12+งบกลาง!D12)</f>
        <v>5232500</v>
      </c>
      <c r="C15" s="151">
        <f>SUM(E15)</f>
        <v>4294424.08</v>
      </c>
      <c r="D15" s="151"/>
      <c r="E15" s="68">
        <f t="shared" si="0"/>
        <v>4294424.08</v>
      </c>
      <c r="F15" s="151">
        <f>SUM(งานบริหาร!H12)</f>
        <v>709511.78</v>
      </c>
      <c r="G15" s="151">
        <f>SUM(รักษาความสงบ!H12)</f>
        <v>363629</v>
      </c>
      <c r="H15" s="151">
        <f>SUM(การศึกษา!I12)</f>
        <v>1637210.1600000001</v>
      </c>
      <c r="I15" s="151">
        <f>SUM(สาธารณสุข!I12)</f>
        <v>33083</v>
      </c>
      <c r="J15" s="151">
        <f>SUM(สังคมสงเคราะห์!G12)</f>
        <v>97139</v>
      </c>
      <c r="K15" s="151">
        <f>SUM(เคหะชุมชน!J12)</f>
        <v>1453851.1400000001</v>
      </c>
      <c r="L15" s="151">
        <f>SUM(เข้มแข็งของชุมชน!G12)</f>
        <v>0</v>
      </c>
      <c r="M15" s="151">
        <f>SUM(ศาสนา!I12)</f>
        <v>0</v>
      </c>
      <c r="N15" s="151">
        <f>SUM(อุตสาหกรรม!G12)</f>
        <v>0</v>
      </c>
      <c r="O15" s="151">
        <f>SUM(การเกษตร!G12)</f>
        <v>0</v>
      </c>
      <c r="P15" s="151">
        <f>SUM(การพาณิชย์!I12)</f>
        <v>0</v>
      </c>
      <c r="Q15" s="68">
        <f>SUM(งบกลาง!F12)</f>
        <v>0</v>
      </c>
      <c r="R15" s="62"/>
    </row>
    <row r="16" spans="1:29" x14ac:dyDescent="0.35">
      <c r="A16" s="141" t="s">
        <v>28</v>
      </c>
      <c r="B16" s="151">
        <f>SUM(งานบริหาร!D13+รักษาความสงบ!D13+การศึกษา!D13+สาธารณสุข!D13+สังคมสงเคราะห์!D13+เคหะชุมชน!D13+เข้มแข็งของชุมชน!D13+ศาสนา!D13+อุตสาหกรรม!D13+การเกษตร!D13+การพาณิชย์!D13+งบกลาง!D13)</f>
        <v>1126500</v>
      </c>
      <c r="C16" s="151">
        <f t="shared" ref="C16:C18" si="1">SUM(E16)</f>
        <v>962077.87</v>
      </c>
      <c r="D16" s="151"/>
      <c r="E16" s="68">
        <f t="shared" si="0"/>
        <v>962077.87</v>
      </c>
      <c r="F16" s="151">
        <f>SUM(งานบริหาร!H13)</f>
        <v>914589.64</v>
      </c>
      <c r="G16" s="151">
        <f>SUM(รักษาความสงบ!H13)</f>
        <v>0</v>
      </c>
      <c r="H16" s="151">
        <f>SUM(การศึกษา!I13)</f>
        <v>0</v>
      </c>
      <c r="I16" s="151">
        <f>SUM(สาธารณสุข!I13)</f>
        <v>4044.16</v>
      </c>
      <c r="J16" s="151">
        <f>SUM(สังคมสงเคราะห์!G13)</f>
        <v>1417</v>
      </c>
      <c r="K16" s="151">
        <f>SUM(เคหะชุมชน!J13)</f>
        <v>42027.07</v>
      </c>
      <c r="L16" s="151">
        <f>SUM(เข้มแข็งของชุมชน!G13)</f>
        <v>0</v>
      </c>
      <c r="M16" s="151">
        <f>SUM(ศาสนา!I13)</f>
        <v>0</v>
      </c>
      <c r="N16" s="151">
        <f>SUM(อุตสาหกรรม!G13)</f>
        <v>0</v>
      </c>
      <c r="O16" s="151">
        <f>SUM(การเกษตร!G13)</f>
        <v>0</v>
      </c>
      <c r="P16" s="151">
        <f>SUM(การพาณิชย์!I13)</f>
        <v>0</v>
      </c>
      <c r="Q16" s="68">
        <f>SUM(งบกลาง!F13)</f>
        <v>0</v>
      </c>
    </row>
    <row r="17" spans="1:17" x14ac:dyDescent="0.35">
      <c r="A17" s="141" t="s">
        <v>316</v>
      </c>
      <c r="B17" s="151">
        <f>SUM(งานบริหาร!D14+รักษาความสงบ!D14+การศึกษา!D14+สาธารณสุข!D14+สังคมสงเคราะห์!D14+เคหะชุมชน!D14+เข้มแข็งของชุมชน!D14+ศาสนา!D14+อุตสาหกรรม!D14+การเกษตร!D14+การพาณิชย์!D14+งบกลาง!D14)</f>
        <v>2132840</v>
      </c>
      <c r="C17" s="151">
        <f t="shared" si="1"/>
        <v>1352000</v>
      </c>
      <c r="D17" s="151"/>
      <c r="E17" s="68">
        <f t="shared" si="0"/>
        <v>1352000</v>
      </c>
      <c r="F17" s="151">
        <f>SUM(งานบริหาร!H14)</f>
        <v>178900</v>
      </c>
      <c r="G17" s="151">
        <f>SUM(รักษาความสงบ!H14)</f>
        <v>15000</v>
      </c>
      <c r="H17" s="151">
        <f>SUM(การศึกษา!I14)</f>
        <v>1035400</v>
      </c>
      <c r="I17" s="151">
        <f>SUM(สาธารณสุข!I14)</f>
        <v>44000</v>
      </c>
      <c r="J17" s="151">
        <f>SUM(สังคมสงเคราะห์!G14)</f>
        <v>78700</v>
      </c>
      <c r="K17" s="151">
        <f>SUM(เคหะชุมชน!J14)</f>
        <v>0</v>
      </c>
      <c r="L17" s="151">
        <f>SUM(เข้มแข็งของชุมชน!G14)</f>
        <v>0</v>
      </c>
      <c r="M17" s="151">
        <f>SUM(ศาสนา!I14)</f>
        <v>0</v>
      </c>
      <c r="N17" s="151">
        <f>SUM(อุตสาหกรรม!G14)</f>
        <v>0</v>
      </c>
      <c r="O17" s="151">
        <f>SUM(การเกษตร!G14)</f>
        <v>0</v>
      </c>
      <c r="P17" s="151">
        <f>SUM(การพาณิชย์!I14)</f>
        <v>0</v>
      </c>
      <c r="Q17" s="68">
        <f>SUM(งบกลาง!F14)</f>
        <v>0</v>
      </c>
    </row>
    <row r="18" spans="1:17" x14ac:dyDescent="0.35">
      <c r="A18" s="141" t="s">
        <v>45</v>
      </c>
      <c r="B18" s="151">
        <f>SUM(งานบริหาร!D15+รักษาความสงบ!D15+การศึกษา!D15+สาธารณสุข!D15+สังคมสงเคราะห์!D15+เคหะชุมชน!D15+เข้มแข็งของชุมชน!D15+ศาสนา!D15+อุตสาหกรรม!D15+การเกษตร!D15+การพาณิชย์!D15+งบกลาง!D15)</f>
        <v>2921000</v>
      </c>
      <c r="C18" s="151">
        <f t="shared" si="1"/>
        <v>1627000</v>
      </c>
      <c r="D18" s="151"/>
      <c r="E18" s="68">
        <f t="shared" si="0"/>
        <v>1627000</v>
      </c>
      <c r="F18" s="151">
        <f>SUM(งานบริหาร!H15)</f>
        <v>299000</v>
      </c>
      <c r="G18" s="151">
        <f>SUM(รักษาความสงบ!H15)</f>
        <v>49000</v>
      </c>
      <c r="H18" s="151">
        <f>SUM(การศึกษา!I15)</f>
        <v>838000</v>
      </c>
      <c r="I18" s="151">
        <f>SUM(สาธารณสุข!I15)</f>
        <v>0</v>
      </c>
      <c r="J18" s="151">
        <f>SUM(สังคมสงเคราะห์!G15)</f>
        <v>0</v>
      </c>
      <c r="K18" s="151">
        <f>SUM(เคหะชุมชน!J15)</f>
        <v>0</v>
      </c>
      <c r="L18" s="151">
        <f>SUM(เข้มแข็งของชุมชน!G15)</f>
        <v>0</v>
      </c>
      <c r="M18" s="151">
        <f>SUM(ศาสนา!I15)</f>
        <v>0</v>
      </c>
      <c r="N18" s="151">
        <f>SUM(อุตสาหกรรม!G15)</f>
        <v>441000</v>
      </c>
      <c r="O18" s="151">
        <f>SUM(การเกษตร!G15)</f>
        <v>0</v>
      </c>
      <c r="P18" s="151">
        <f>SUM(การพาณิชย์!I15)</f>
        <v>0</v>
      </c>
      <c r="Q18" s="68">
        <f>SUM(งบกลาง!F15)</f>
        <v>0</v>
      </c>
    </row>
    <row r="19" spans="1:17" x14ac:dyDescent="0.35">
      <c r="A19" s="141" t="s">
        <v>45</v>
      </c>
      <c r="B19" s="151">
        <f>SUM(งานบริหาร!D16+รักษาความสงบ!D16+การศึกษา!D16+สาธารณสุข!D16+สังคมสงเคราะห์!D16+เคหะชุมชน!D16+เข้มแข็งของชุมชน!D16+ศาสนา!D16+อุตสาหกรรม!D16+การเกษตร!D16+การพาณิชย์!D16+งบกลาง!D16)</f>
        <v>0</v>
      </c>
      <c r="C19" s="151"/>
      <c r="D19" s="151">
        <f>SUM(E19)</f>
        <v>0</v>
      </c>
      <c r="E19" s="68">
        <f t="shared" si="0"/>
        <v>0</v>
      </c>
      <c r="F19" s="151">
        <f>SUM(งานบริหาร!H16)</f>
        <v>0</v>
      </c>
      <c r="G19" s="151">
        <f>SUM(รักษาความสงบ!H16)</f>
        <v>0</v>
      </c>
      <c r="H19" s="151">
        <f>SUM(การศึกษา!I16)</f>
        <v>0</v>
      </c>
      <c r="I19" s="151">
        <f>SUM(สาธารณสุข!I16)</f>
        <v>0</v>
      </c>
      <c r="J19" s="151">
        <f>SUM(สังคมสงเคราะห์!G16)</f>
        <v>0</v>
      </c>
      <c r="K19" s="151">
        <f>SUM(เคหะชุมชน!J16)</f>
        <v>0</v>
      </c>
      <c r="L19" s="151">
        <f>SUM(เข้มแข็งของชุมชน!G16)</f>
        <v>0</v>
      </c>
      <c r="M19" s="151">
        <f>SUM(ศาสนา!I16)</f>
        <v>0</v>
      </c>
      <c r="N19" s="151">
        <f>SUM(อุตสาหกรรม!G16)</f>
        <v>0</v>
      </c>
      <c r="O19" s="151">
        <f>SUM(การเกษตร!G16)</f>
        <v>0</v>
      </c>
      <c r="P19" s="151">
        <f>SUM(การพาณิชย์!I16)</f>
        <v>0</v>
      </c>
      <c r="Q19" s="68">
        <f>SUM(งบกลาง!F16)</f>
        <v>0</v>
      </c>
    </row>
    <row r="20" spans="1:17" x14ac:dyDescent="0.35">
      <c r="A20" s="10" t="s">
        <v>49</v>
      </c>
      <c r="B20" s="151">
        <f>SUM(งานบริหาร!D17+รักษาความสงบ!D17+การศึกษา!D17+สาธารณสุข!D17+สังคมสงเคราะห์!D17+เคหะชุมชน!D17+เข้มแข็งของชุมชน!D17+ศาสนา!D17+อุตสาหกรรม!D17+การเกษตร!D17+การพาณิชย์!D17+งบกลาง!D17)</f>
        <v>0</v>
      </c>
      <c r="C20" s="151"/>
      <c r="D20" s="151"/>
      <c r="E20" s="68">
        <f t="shared" si="0"/>
        <v>0</v>
      </c>
      <c r="F20" s="151">
        <f>SUM(งานบริหาร!H17)</f>
        <v>0</v>
      </c>
      <c r="G20" s="151">
        <f>SUM(รักษาความสงบ!H17)</f>
        <v>0</v>
      </c>
      <c r="H20" s="151">
        <f>SUM(การศึกษา!I17)</f>
        <v>0</v>
      </c>
      <c r="I20" s="151">
        <f>SUM(สาธารณสุข!I17)</f>
        <v>0</v>
      </c>
      <c r="J20" s="151">
        <f>SUM(สังคมสงเคราะห์!G17)</f>
        <v>0</v>
      </c>
      <c r="K20" s="151">
        <f>SUM(เคหะชุมชน!J17)</f>
        <v>0</v>
      </c>
      <c r="L20" s="151">
        <f>SUM(เข้มแข็งของชุมชน!G17)</f>
        <v>0</v>
      </c>
      <c r="M20" s="151">
        <f>SUM(ศาสนา!I17)</f>
        <v>0</v>
      </c>
      <c r="N20" s="151">
        <f>SUM(อุตสาหกรรม!G17)</f>
        <v>0</v>
      </c>
      <c r="O20" s="151">
        <f>SUM(การเกษตร!G17)</f>
        <v>0</v>
      </c>
      <c r="P20" s="151">
        <f>SUM(การพาณิชย์!I17)</f>
        <v>0</v>
      </c>
      <c r="Q20" s="68">
        <f>SUM(งบกลาง!F17)</f>
        <v>0</v>
      </c>
    </row>
    <row r="21" spans="1:17" x14ac:dyDescent="0.35">
      <c r="A21" s="10" t="s">
        <v>29</v>
      </c>
      <c r="B21" s="151">
        <f>SUM(งานบริหาร!D18+รักษาความสงบ!D18+การศึกษา!D18+สาธารณสุข!D18+สังคมสงเคราะห์!D18+เคหะชุมชน!D18+เข้มแข็งของชุมชน!D18+ศาสนา!D18+อุตสาหกรรม!D18+การเกษตร!D18+การพาณิชย์!D18+งบกลาง!D18)</f>
        <v>3246000</v>
      </c>
      <c r="C21" s="151">
        <f>SUM(E21)</f>
        <v>3246000</v>
      </c>
      <c r="D21" s="151"/>
      <c r="E21" s="68">
        <f t="shared" si="0"/>
        <v>3246000</v>
      </c>
      <c r="F21" s="151">
        <f>SUM(งานบริหาร!H18)</f>
        <v>25000</v>
      </c>
      <c r="G21" s="151">
        <f>SUM(รักษาความสงบ!H18)</f>
        <v>0</v>
      </c>
      <c r="H21" s="151">
        <f>SUM(การศึกษา!I18)</f>
        <v>3076000</v>
      </c>
      <c r="I21" s="151">
        <f>SUM(สาธารณสุข!I18)</f>
        <v>0</v>
      </c>
      <c r="J21" s="151">
        <f>SUM(สังคมสงเคราะห์!G18)</f>
        <v>0</v>
      </c>
      <c r="K21" s="151">
        <f>SUM(เคหะชุมชน!J18)</f>
        <v>0</v>
      </c>
      <c r="L21" s="151">
        <f>SUM(เข้มแข็งของชุมชน!G18)</f>
        <v>70000</v>
      </c>
      <c r="M21" s="151">
        <f>SUM(ศาสนา!I18)</f>
        <v>75000</v>
      </c>
      <c r="N21" s="151">
        <f>SUM(อุตสาหกรรม!G18)</f>
        <v>0</v>
      </c>
      <c r="O21" s="151">
        <f>SUM(การเกษตร!G18)</f>
        <v>0</v>
      </c>
      <c r="P21" s="151">
        <f>SUM(การพาณิชย์!I18)</f>
        <v>0</v>
      </c>
      <c r="Q21" s="68">
        <f>SUM(งบกลาง!F18)</f>
        <v>0</v>
      </c>
    </row>
    <row r="22" spans="1:17" x14ac:dyDescent="0.35">
      <c r="A22" s="141" t="s">
        <v>23</v>
      </c>
      <c r="B22" s="151">
        <f>SUM(งานบริหาร!D19+รักษาความสงบ!D19+การศึกษา!D19+สาธารณสุข!D19+สังคมสงเคราะห์!D19+เคหะชุมชน!D19+เข้มแข็งของชุมชน!D19+ศาสนา!D19+อุตสาหกรรม!D19+การเกษตร!D19+การพาณิชย์!D19+งบกลาง!D19)</f>
        <v>9037500</v>
      </c>
      <c r="C22" s="151">
        <f>SUM(E22)</f>
        <v>8285781.4000000004</v>
      </c>
      <c r="D22" s="151"/>
      <c r="E22" s="68">
        <f t="shared" si="0"/>
        <v>8285781.4000000004</v>
      </c>
      <c r="F22" s="151">
        <f>SUM(งานบริหาร!H19)</f>
        <v>0</v>
      </c>
      <c r="G22" s="151">
        <f>SUM(รักษาความสงบ!H19)</f>
        <v>0</v>
      </c>
      <c r="H22" s="151">
        <f>SUM(การศึกษา!I19)</f>
        <v>0</v>
      </c>
      <c r="I22" s="151">
        <f>SUM(สาธารณสุข!I19)</f>
        <v>0</v>
      </c>
      <c r="J22" s="151">
        <f>SUM(สังคมสงเคราะห์!G19)</f>
        <v>0</v>
      </c>
      <c r="K22" s="151">
        <f>SUM(เคหะชุมชน!J19)</f>
        <v>0</v>
      </c>
      <c r="L22" s="151">
        <f>SUM(เข้มแข็งของชุมชน!G19)</f>
        <v>0</v>
      </c>
      <c r="M22" s="151">
        <f>SUM(ศาสนา!I19)</f>
        <v>0</v>
      </c>
      <c r="N22" s="151">
        <f>SUM(อุตสาหกรรม!G19)</f>
        <v>0</v>
      </c>
      <c r="O22" s="151">
        <f>SUM(การเกษตร!G19)</f>
        <v>0</v>
      </c>
      <c r="P22" s="151">
        <f>SUM(การพาณิชย์!I19)</f>
        <v>0</v>
      </c>
      <c r="Q22" s="68">
        <f>SUM(งบกลาง!F19)</f>
        <v>8285781.4000000004</v>
      </c>
    </row>
    <row r="23" spans="1:17" x14ac:dyDescent="0.35">
      <c r="A23" s="141" t="s">
        <v>23</v>
      </c>
      <c r="B23" s="151">
        <f>SUM(งานบริหาร!D20+รักษาความสงบ!D20+การศึกษา!D20+สาธารณสุข!D20+สังคมสงเคราะห์!D20+เคหะชุมชน!D20+เข้มแข็งของชุมชน!D20+ศาสนา!D20+อุตสาหกรรม!D20+การเกษตร!D20+การพาณิชย์!D20+งบกลาง!D20)</f>
        <v>0</v>
      </c>
      <c r="C23" s="151"/>
      <c r="D23" s="151">
        <f>SUM(E23)</f>
        <v>0</v>
      </c>
      <c r="E23" s="68">
        <f t="shared" si="0"/>
        <v>0</v>
      </c>
      <c r="F23" s="151">
        <f>SUM(งานบริหาร!H20)</f>
        <v>0</v>
      </c>
      <c r="G23" s="151">
        <f>SUM(รักษาความสงบ!H20)</f>
        <v>0</v>
      </c>
      <c r="H23" s="151">
        <f>SUM(การศึกษา!I20)</f>
        <v>0</v>
      </c>
      <c r="I23" s="151">
        <f>SUM(สาธารณสุข!I20)</f>
        <v>0</v>
      </c>
      <c r="J23" s="151">
        <f>SUM(สังคมสงเคราะห์!G20)</f>
        <v>0</v>
      </c>
      <c r="K23" s="151">
        <f>SUM(เคหะชุมชน!J20)</f>
        <v>0</v>
      </c>
      <c r="L23" s="151">
        <f>SUM(เข้มแข็งของชุมชน!G20)</f>
        <v>0</v>
      </c>
      <c r="M23" s="151">
        <f>SUM(ศาสนา!I20)</f>
        <v>0</v>
      </c>
      <c r="N23" s="151">
        <f>SUM(อุตสาหกรรม!G20)</f>
        <v>0</v>
      </c>
      <c r="O23" s="151">
        <f>SUM(การเกษตร!G20)</f>
        <v>0</v>
      </c>
      <c r="P23" s="151">
        <f>SUM(การพาณิชย์!I20)</f>
        <v>0</v>
      </c>
      <c r="Q23" s="68">
        <f>SUM(งบกลาง!F20)</f>
        <v>0</v>
      </c>
    </row>
    <row r="24" spans="1:17" x14ac:dyDescent="0.35">
      <c r="A24" s="142"/>
      <c r="B24" s="142"/>
      <c r="C24" s="142"/>
      <c r="D24" s="142"/>
      <c r="E24" s="68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68"/>
    </row>
    <row r="25" spans="1:17" x14ac:dyDescent="0.35">
      <c r="A25" s="118"/>
      <c r="B25" s="158">
        <f t="shared" ref="B25:Q25" si="2">SUM(B10:B24)</f>
        <v>52593960</v>
      </c>
      <c r="C25" s="158">
        <f t="shared" si="2"/>
        <v>45445134.559999995</v>
      </c>
      <c r="D25" s="158">
        <f t="shared" si="2"/>
        <v>0</v>
      </c>
      <c r="E25" s="149">
        <f t="shared" si="2"/>
        <v>45445134.559999995</v>
      </c>
      <c r="F25" s="150">
        <f t="shared" si="2"/>
        <v>13844831.779999999</v>
      </c>
      <c r="G25" s="150">
        <f t="shared" si="2"/>
        <v>1983365.6</v>
      </c>
      <c r="H25" s="150">
        <f t="shared" si="2"/>
        <v>8785008.4100000001</v>
      </c>
      <c r="I25" s="150">
        <f t="shared" si="2"/>
        <v>1328952.9099999999</v>
      </c>
      <c r="J25" s="150">
        <f t="shared" si="2"/>
        <v>1522931</v>
      </c>
      <c r="K25" s="150">
        <f t="shared" si="2"/>
        <v>7386639.4600000009</v>
      </c>
      <c r="L25" s="150">
        <f t="shared" si="2"/>
        <v>1124896</v>
      </c>
      <c r="M25" s="150">
        <f t="shared" si="2"/>
        <v>291728</v>
      </c>
      <c r="N25" s="150">
        <f t="shared" si="2"/>
        <v>891000</v>
      </c>
      <c r="O25" s="150">
        <f t="shared" si="2"/>
        <v>0</v>
      </c>
      <c r="P25" s="150">
        <f t="shared" si="2"/>
        <v>0</v>
      </c>
      <c r="Q25" s="148">
        <f t="shared" si="2"/>
        <v>8285781.4000000004</v>
      </c>
    </row>
    <row r="26" spans="1:17" x14ac:dyDescent="0.35">
      <c r="A26" s="157" t="s">
        <v>32</v>
      </c>
      <c r="B26" s="157"/>
      <c r="C26" s="157"/>
      <c r="D26" s="157"/>
      <c r="E26" s="155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54"/>
    </row>
    <row r="27" spans="1:17" x14ac:dyDescent="0.35">
      <c r="A27" s="141" t="s">
        <v>267</v>
      </c>
      <c r="B27" s="159">
        <v>2359000</v>
      </c>
      <c r="C27" s="159"/>
      <c r="D27" s="159"/>
      <c r="E27" s="68">
        <v>2609448.8199999998</v>
      </c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67"/>
    </row>
    <row r="28" spans="1:17" x14ac:dyDescent="0.35">
      <c r="A28" s="141" t="s">
        <v>268</v>
      </c>
      <c r="B28" s="159">
        <v>2024000</v>
      </c>
      <c r="C28" s="159"/>
      <c r="D28" s="159"/>
      <c r="E28" s="68">
        <v>1892738.4</v>
      </c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67"/>
    </row>
    <row r="29" spans="1:17" x14ac:dyDescent="0.35">
      <c r="A29" s="141" t="s">
        <v>275</v>
      </c>
      <c r="B29" s="159">
        <v>450000</v>
      </c>
      <c r="C29" s="159"/>
      <c r="D29" s="159"/>
      <c r="E29" s="68">
        <v>646287.25</v>
      </c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67"/>
    </row>
    <row r="30" spans="1:17" x14ac:dyDescent="0.35">
      <c r="A30" s="141" t="s">
        <v>269</v>
      </c>
      <c r="B30" s="159">
        <v>0</v>
      </c>
      <c r="C30" s="159"/>
      <c r="D30" s="159"/>
      <c r="E30" s="68">
        <v>0</v>
      </c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67"/>
    </row>
    <row r="31" spans="1:17" x14ac:dyDescent="0.35">
      <c r="A31" s="141" t="s">
        <v>270</v>
      </c>
      <c r="B31" s="159">
        <v>242000</v>
      </c>
      <c r="C31" s="159"/>
      <c r="D31" s="159"/>
      <c r="E31" s="68">
        <v>342125</v>
      </c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67"/>
    </row>
    <row r="32" spans="1:17" x14ac:dyDescent="0.35">
      <c r="A32" s="141" t="s">
        <v>271</v>
      </c>
      <c r="B32" s="159">
        <v>5000</v>
      </c>
      <c r="C32" s="159"/>
      <c r="D32" s="159"/>
      <c r="E32" s="68">
        <v>0</v>
      </c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67"/>
    </row>
    <row r="33" spans="1:17" x14ac:dyDescent="0.35">
      <c r="A33" s="141" t="s">
        <v>272</v>
      </c>
      <c r="B33" s="159">
        <v>27320000</v>
      </c>
      <c r="C33" s="159"/>
      <c r="D33" s="159"/>
      <c r="E33" s="68">
        <v>23432772.890000001</v>
      </c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67"/>
    </row>
    <row r="34" spans="1:17" x14ac:dyDescent="0.35">
      <c r="A34" s="141" t="s">
        <v>273</v>
      </c>
      <c r="B34" s="159">
        <v>20200000</v>
      </c>
      <c r="C34" s="159"/>
      <c r="D34" s="159"/>
      <c r="E34" s="68">
        <v>18140350</v>
      </c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67"/>
    </row>
    <row r="35" spans="1:17" x14ac:dyDescent="0.35">
      <c r="A35" s="141" t="s">
        <v>274</v>
      </c>
      <c r="B35" s="159"/>
      <c r="C35" s="159"/>
      <c r="D35" s="159"/>
      <c r="E35" s="68">
        <v>0</v>
      </c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67"/>
    </row>
    <row r="36" spans="1:17" x14ac:dyDescent="0.35">
      <c r="A36" s="156"/>
      <c r="B36" s="160">
        <f>SUM(B27:B35)</f>
        <v>52600000</v>
      </c>
      <c r="C36" s="160"/>
      <c r="D36" s="160"/>
      <c r="E36" s="149">
        <f>SUM(E27:E35)</f>
        <v>47063722.359999999</v>
      </c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148"/>
    </row>
    <row r="37" spans="1:17" ht="21.75" thickBot="1" x14ac:dyDescent="0.4">
      <c r="A37" s="161" t="s">
        <v>276</v>
      </c>
      <c r="B37" s="72"/>
      <c r="C37" s="72"/>
      <c r="D37" s="72"/>
      <c r="E37" s="71">
        <f>SUM(E36-E25)</f>
        <v>1618587.8000000045</v>
      </c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73"/>
    </row>
    <row r="38" spans="1:17" ht="21.75" thickTop="1" x14ac:dyDescent="0.35">
      <c r="A38" s="72"/>
      <c r="B38" s="72"/>
      <c r="C38" s="72"/>
      <c r="D38" s="72"/>
      <c r="E38" s="74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73"/>
    </row>
    <row r="39" spans="1:17" x14ac:dyDescent="0.35">
      <c r="A39" s="72"/>
      <c r="B39" s="72"/>
      <c r="C39" s="72"/>
      <c r="D39" s="72"/>
      <c r="E39" s="74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73"/>
    </row>
    <row r="40" spans="1:17" x14ac:dyDescent="0.35">
      <c r="A40" s="72"/>
      <c r="B40" s="398" t="s">
        <v>130</v>
      </c>
      <c r="C40" s="398"/>
      <c r="H40" s="398" t="s">
        <v>131</v>
      </c>
      <c r="I40" s="398"/>
      <c r="N40" s="398" t="s">
        <v>130</v>
      </c>
      <c r="O40" s="398"/>
      <c r="P40" s="35"/>
      <c r="Q40" s="73"/>
    </row>
    <row r="41" spans="1:17" x14ac:dyDescent="0.35">
      <c r="A41" s="72"/>
      <c r="B41" s="393" t="s">
        <v>175</v>
      </c>
      <c r="C41" s="393"/>
      <c r="H41" s="393" t="s">
        <v>455</v>
      </c>
      <c r="I41" s="393"/>
      <c r="N41" s="393" t="s">
        <v>176</v>
      </c>
      <c r="O41" s="393"/>
      <c r="P41" s="35"/>
      <c r="Q41" s="73"/>
    </row>
    <row r="42" spans="1:17" x14ac:dyDescent="0.35">
      <c r="A42" s="72"/>
      <c r="B42" s="393" t="s">
        <v>154</v>
      </c>
      <c r="C42" s="393"/>
      <c r="H42" s="393" t="s">
        <v>456</v>
      </c>
      <c r="I42" s="393"/>
      <c r="N42" s="393" t="s">
        <v>111</v>
      </c>
      <c r="O42" s="393"/>
      <c r="P42" s="35"/>
      <c r="Q42" s="73"/>
    </row>
    <row r="43" spans="1:17" x14ac:dyDescent="0.35">
      <c r="A43" s="72"/>
      <c r="B43" s="72"/>
      <c r="C43" s="72"/>
      <c r="D43" s="72"/>
      <c r="E43" s="74"/>
      <c r="H43" s="393" t="s">
        <v>110</v>
      </c>
      <c r="I43" s="393"/>
      <c r="J43" s="35"/>
      <c r="K43" s="35"/>
      <c r="L43" s="35"/>
      <c r="M43" s="35"/>
      <c r="N43" s="35"/>
      <c r="O43" s="35"/>
      <c r="P43" s="35"/>
      <c r="Q43" s="73"/>
    </row>
    <row r="44" spans="1:17" x14ac:dyDescent="0.35">
      <c r="A44" s="72"/>
      <c r="B44" s="72"/>
      <c r="C44" s="72"/>
      <c r="D44" s="72"/>
      <c r="E44" s="74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73"/>
    </row>
    <row r="45" spans="1:17" x14ac:dyDescent="0.35">
      <c r="A45" s="72"/>
      <c r="B45" s="72"/>
      <c r="C45" s="72"/>
      <c r="D45" s="72"/>
      <c r="E45" s="74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73"/>
    </row>
    <row r="46" spans="1:17" x14ac:dyDescent="0.35">
      <c r="A46" s="72"/>
      <c r="B46" s="72"/>
      <c r="C46" s="72"/>
      <c r="D46" s="72"/>
      <c r="E46" s="74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73"/>
    </row>
    <row r="47" spans="1:17" x14ac:dyDescent="0.35">
      <c r="A47" s="72"/>
      <c r="B47" s="72"/>
      <c r="C47" s="72"/>
      <c r="D47" s="72"/>
      <c r="E47" s="74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73"/>
    </row>
  </sheetData>
  <mergeCells count="31">
    <mergeCell ref="H43:I43"/>
    <mergeCell ref="B42:C42"/>
    <mergeCell ref="H42:I42"/>
    <mergeCell ref="N42:O42"/>
    <mergeCell ref="B40:C40"/>
    <mergeCell ref="H40:I40"/>
    <mergeCell ref="N40:O40"/>
    <mergeCell ref="B41:C41"/>
    <mergeCell ref="H41:I41"/>
    <mergeCell ref="N41:O41"/>
    <mergeCell ref="I6:I8"/>
    <mergeCell ref="J6:J8"/>
    <mergeCell ref="K6:K8"/>
    <mergeCell ref="O6:O8"/>
    <mergeCell ref="P6:P8"/>
    <mergeCell ref="Q6:Q8"/>
    <mergeCell ref="A1:Q1"/>
    <mergeCell ref="A2:Q2"/>
    <mergeCell ref="A3:Q3"/>
    <mergeCell ref="B4:B8"/>
    <mergeCell ref="A4:A8"/>
    <mergeCell ref="E4:E8"/>
    <mergeCell ref="F4:Q5"/>
    <mergeCell ref="L6:L8"/>
    <mergeCell ref="M6:M8"/>
    <mergeCell ref="N6:N8"/>
    <mergeCell ref="F6:F8"/>
    <mergeCell ref="G6:G8"/>
    <mergeCell ref="H6:H8"/>
    <mergeCell ref="C4:C8"/>
    <mergeCell ref="D4:D8"/>
  </mergeCells>
  <phoneticPr fontId="8" type="noConversion"/>
  <printOptions horizontalCentered="1"/>
  <pageMargins left="7.874015748031496E-2" right="7.874015748031496E-2" top="0.39370078740157483" bottom="0.19685039370078741" header="0.31496062992125984" footer="0.31496062992125984"/>
  <pageSetup paperSize="5" scale="65" orientation="landscape" horizontalDpi="120" verticalDpi="18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47">
    <tabColor rgb="FF92D050"/>
  </sheetPr>
  <dimension ref="A1:AC52"/>
  <sheetViews>
    <sheetView topLeftCell="G13" workbookViewId="0">
      <selection activeCell="D38" sqref="D38"/>
    </sheetView>
  </sheetViews>
  <sheetFormatPr defaultColWidth="13" defaultRowHeight="21" x14ac:dyDescent="0.35"/>
  <cols>
    <col min="1" max="4" width="19.85546875" style="16" customWidth="1"/>
    <col min="5" max="5" width="17.28515625" style="16" customWidth="1"/>
    <col min="6" max="6" width="15.7109375" style="16" bestFit="1" customWidth="1"/>
    <col min="7" max="7" width="16.5703125" style="16" customWidth="1"/>
    <col min="8" max="8" width="16" style="16" customWidth="1"/>
    <col min="9" max="9" width="15.7109375" style="16" customWidth="1"/>
    <col min="10" max="10" width="14.5703125" style="16" bestFit="1" customWidth="1"/>
    <col min="11" max="11" width="15.7109375" style="16" bestFit="1" customWidth="1"/>
    <col min="12" max="12" width="14.85546875" style="16" customWidth="1"/>
    <col min="13" max="13" width="15.140625" style="16" customWidth="1"/>
    <col min="14" max="14" width="13.7109375" style="16" customWidth="1"/>
    <col min="15" max="15" width="13.28515625" style="16" customWidth="1"/>
    <col min="16" max="16" width="13.5703125" style="16" customWidth="1"/>
    <col min="17" max="17" width="16.5703125" style="16" customWidth="1"/>
    <col min="18" max="18" width="15.7109375" style="16" customWidth="1"/>
    <col min="19" max="19" width="13" style="16" customWidth="1"/>
    <col min="20" max="20" width="13.28515625" style="16" customWidth="1"/>
    <col min="21" max="21" width="12" style="16" customWidth="1"/>
    <col min="22" max="23" width="14.28515625" style="16" customWidth="1"/>
    <col min="24" max="24" width="15.85546875" style="16" customWidth="1"/>
    <col min="25" max="25" width="13" style="16" customWidth="1"/>
    <col min="26" max="26" width="15.28515625" style="16" customWidth="1"/>
    <col min="27" max="27" width="13.7109375" style="16" customWidth="1"/>
    <col min="28" max="28" width="12.42578125" style="16" customWidth="1"/>
    <col min="29" max="29" width="11.85546875" style="16" customWidth="1"/>
    <col min="30" max="30" width="14.28515625" style="16" customWidth="1"/>
    <col min="31" max="16384" width="13" style="16"/>
  </cols>
  <sheetData>
    <row r="1" spans="1:29" x14ac:dyDescent="0.35">
      <c r="A1" s="393" t="s">
        <v>30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</row>
    <row r="2" spans="1:29" x14ac:dyDescent="0.35">
      <c r="A2" s="393" t="s">
        <v>278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</row>
    <row r="3" spans="1:29" x14ac:dyDescent="0.35">
      <c r="A3" s="394" t="str">
        <f>งานบริหาร!A3</f>
        <v>ตั้งแต่วันที่ 1 ตุลาคม 2559 ถึงวันที่ 30 กันยายน 2560</v>
      </c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  <c r="Q3" s="394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</row>
    <row r="4" spans="1:29" ht="21" customHeight="1" x14ac:dyDescent="0.35">
      <c r="A4" s="435" t="s">
        <v>21</v>
      </c>
      <c r="B4" s="435" t="s">
        <v>22</v>
      </c>
      <c r="C4" s="435" t="s">
        <v>392</v>
      </c>
      <c r="D4" s="435" t="s">
        <v>393</v>
      </c>
      <c r="E4" s="435" t="s">
        <v>9</v>
      </c>
      <c r="F4" s="443" t="s">
        <v>206</v>
      </c>
      <c r="G4" s="444"/>
      <c r="H4" s="444"/>
      <c r="I4" s="444"/>
      <c r="J4" s="444"/>
      <c r="K4" s="444"/>
      <c r="L4" s="444"/>
      <c r="M4" s="444"/>
      <c r="N4" s="444"/>
      <c r="O4" s="444"/>
      <c r="P4" s="444"/>
      <c r="Q4" s="436"/>
    </row>
    <row r="5" spans="1:29" x14ac:dyDescent="0.35">
      <c r="A5" s="441"/>
      <c r="B5" s="441"/>
      <c r="C5" s="441"/>
      <c r="D5" s="441"/>
      <c r="E5" s="441"/>
      <c r="F5" s="445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2"/>
    </row>
    <row r="6" spans="1:29" x14ac:dyDescent="0.35">
      <c r="A6" s="441"/>
      <c r="B6" s="441"/>
      <c r="C6" s="441"/>
      <c r="D6" s="441"/>
      <c r="E6" s="441"/>
      <c r="F6" s="435" t="s">
        <v>80</v>
      </c>
      <c r="G6" s="447" t="s">
        <v>79</v>
      </c>
      <c r="H6" s="447" t="s">
        <v>71</v>
      </c>
      <c r="I6" s="447" t="s">
        <v>54</v>
      </c>
      <c r="J6" s="447" t="s">
        <v>62</v>
      </c>
      <c r="K6" s="447" t="s">
        <v>78</v>
      </c>
      <c r="L6" s="447" t="s">
        <v>317</v>
      </c>
      <c r="M6" s="447" t="s">
        <v>259</v>
      </c>
      <c r="N6" s="447" t="s">
        <v>260</v>
      </c>
      <c r="O6" s="447" t="s">
        <v>261</v>
      </c>
      <c r="P6" s="447" t="s">
        <v>31</v>
      </c>
      <c r="Q6" s="447" t="s">
        <v>23</v>
      </c>
    </row>
    <row r="7" spans="1:29" ht="21" customHeight="1" x14ac:dyDescent="0.35">
      <c r="A7" s="441"/>
      <c r="B7" s="441"/>
      <c r="C7" s="441"/>
      <c r="D7" s="441"/>
      <c r="E7" s="441"/>
      <c r="F7" s="441"/>
      <c r="G7" s="447"/>
      <c r="H7" s="447"/>
      <c r="I7" s="447"/>
      <c r="J7" s="447"/>
      <c r="K7" s="447"/>
      <c r="L7" s="447"/>
      <c r="M7" s="447"/>
      <c r="N7" s="447"/>
      <c r="O7" s="447"/>
      <c r="P7" s="447"/>
      <c r="Q7" s="447"/>
    </row>
    <row r="8" spans="1:29" ht="21" customHeight="1" x14ac:dyDescent="0.35">
      <c r="A8" s="438"/>
      <c r="B8" s="438"/>
      <c r="C8" s="438"/>
      <c r="D8" s="438"/>
      <c r="E8" s="438"/>
      <c r="F8" s="438"/>
      <c r="G8" s="447"/>
      <c r="H8" s="447"/>
      <c r="I8" s="447"/>
      <c r="J8" s="447"/>
      <c r="K8" s="447"/>
      <c r="L8" s="447"/>
      <c r="M8" s="447"/>
      <c r="N8" s="447"/>
      <c r="O8" s="447"/>
      <c r="P8" s="447"/>
      <c r="Q8" s="447"/>
    </row>
    <row r="9" spans="1:29" x14ac:dyDescent="0.35">
      <c r="A9" s="153" t="s">
        <v>24</v>
      </c>
      <c r="B9" s="153"/>
      <c r="C9" s="153"/>
      <c r="D9" s="153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</row>
    <row r="10" spans="1:29" x14ac:dyDescent="0.35">
      <c r="A10" s="141" t="s">
        <v>127</v>
      </c>
      <c r="B10" s="151">
        <f>SUM(งานบริหาร!D7+รักษาความสงบ!D7+การศึกษา!D7+สาธารณสุข!D7+สังคมสงเคราะห์!D7+เคหะชุมชน!D7+เข้มแข็งของชุมชน!D7+ศาสนา!D7+อุตสาหกรรม!D7+การเกษตร!D7+การพาณิชย์!D7+งบกลาง!D7)</f>
        <v>2820000</v>
      </c>
      <c r="C10" s="151">
        <f>SUM(E10)</f>
        <v>2802472.26</v>
      </c>
      <c r="D10" s="151"/>
      <c r="E10" s="68">
        <f>SUM(F10:Q10)</f>
        <v>2802472.26</v>
      </c>
      <c r="F10" s="151">
        <f>SUM(แผนงานรวม!D10+เงินสะสมรวม!C10)</f>
        <v>2802472.26</v>
      </c>
      <c r="G10" s="151">
        <f>SUM(แผนงานรวม!E10+เงินสะสมรวม!D10)</f>
        <v>0</v>
      </c>
      <c r="H10" s="151">
        <f>SUM(แผนงานรวม!F10+เงินสะสมรวม!E10)</f>
        <v>0</v>
      </c>
      <c r="I10" s="151">
        <f>SUM(แผนงานรวม!G10+เงินสะสมรวม!F10)</f>
        <v>0</v>
      </c>
      <c r="J10" s="151">
        <f>SUM(แผนงานรวม!H10+เงินสะสมรวม!G10)</f>
        <v>0</v>
      </c>
      <c r="K10" s="151">
        <f>SUM(แผนงานรวม!I10+เงินสะสมรวม!H10)</f>
        <v>0</v>
      </c>
      <c r="L10" s="151">
        <f>SUM(แผนงานรวม!J10+เงินสะสมรวม!I10)</f>
        <v>0</v>
      </c>
      <c r="M10" s="151">
        <f>SUM(แผนงานรวม!K10+เงินสะสมรวม!J10)</f>
        <v>0</v>
      </c>
      <c r="N10" s="151">
        <f>SUM(แผนงานรวม!L10+เงินสะสมรวม!K10)</f>
        <v>0</v>
      </c>
      <c r="O10" s="151">
        <f>SUM(แผนงานรวม!M10+เงินสะสมรวม!L10)</f>
        <v>0</v>
      </c>
      <c r="P10" s="151">
        <f>SUM(แผนงานรวม!N10+เงินสะสมรวม!M10)</f>
        <v>0</v>
      </c>
      <c r="Q10" s="151">
        <f>SUM(แผนงานรวม!O10+เงินสะสมรวม!N10)</f>
        <v>0</v>
      </c>
      <c r="R10" s="62"/>
    </row>
    <row r="11" spans="1:29" x14ac:dyDescent="0.35">
      <c r="A11" s="141" t="s">
        <v>128</v>
      </c>
      <c r="B11" s="151">
        <f>SUM(งานบริหาร!D8+รักษาความสงบ!D8+การศึกษา!D8+สาธารณสุข!D8+สังคมสงเคราะห์!D8+เคหะชุมชน!D8+เข้มแข็งของชุมชน!D8+ศาสนา!D8+อุตสาหกรรม!D8+การเกษตร!D8+การพาณิชย์!D8+งบกลาง!D8)</f>
        <v>14692920</v>
      </c>
      <c r="C11" s="151">
        <f>SUM(E11)</f>
        <v>13719709.609999999</v>
      </c>
      <c r="D11" s="151"/>
      <c r="E11" s="68">
        <f t="shared" ref="E11:E23" si="0">SUM(F11:Q11)</f>
        <v>13719709.609999999</v>
      </c>
      <c r="F11" s="151">
        <f>SUM(แผนงานรวม!D11+เงินสะสมรวม!C11)</f>
        <v>5905015</v>
      </c>
      <c r="G11" s="151">
        <f>SUM(แผนงานรวม!E11+เงินสะสมรวม!D11)</f>
        <v>1279728</v>
      </c>
      <c r="H11" s="151">
        <f>SUM(แผนงานรวม!F11+เงินสะสมรวม!E11)</f>
        <v>1252426</v>
      </c>
      <c r="I11" s="151">
        <f>SUM(แผนงานรวม!G11+เงินสะสมรวม!F11)</f>
        <v>903188</v>
      </c>
      <c r="J11" s="151">
        <f>SUM(แผนงานรวม!H11+เงินสะสมรวม!G11)</f>
        <v>1240320</v>
      </c>
      <c r="K11" s="151">
        <f>SUM(แผนงานรวม!I11+เงินสะสมรวม!H11)</f>
        <v>3139032.61</v>
      </c>
      <c r="L11" s="151">
        <f>SUM(แผนงานรวม!J11+เงินสะสมรวม!I11)</f>
        <v>0</v>
      </c>
      <c r="M11" s="151">
        <f>SUM(แผนงานรวม!K11+เงินสะสมรวม!J11)</f>
        <v>0</v>
      </c>
      <c r="N11" s="151">
        <f>SUM(แผนงานรวม!L11+เงินสะสมรวม!K11)</f>
        <v>0</v>
      </c>
      <c r="O11" s="151">
        <f>SUM(แผนงานรวม!M11+เงินสะสมรวม!L11)</f>
        <v>0</v>
      </c>
      <c r="P11" s="151">
        <f>SUM(แผนงานรวม!N11+เงินสะสมรวม!M11)</f>
        <v>0</v>
      </c>
      <c r="Q11" s="151">
        <f>SUM(แผนงานรวม!O11+เงินสะสมรวม!N11)</f>
        <v>0</v>
      </c>
    </row>
    <row r="12" spans="1:29" x14ac:dyDescent="0.35">
      <c r="A12" s="10" t="s">
        <v>25</v>
      </c>
      <c r="B12" s="151">
        <f>SUM(งานบริหาร!D9+รักษาความสงบ!D9+การศึกษา!D9+สาธารณสุข!D9+สังคมสงเคราะห์!D9+เคหะชุมชน!D9+เข้มแข็งของชุมชน!D9+ศาสนา!D9+อุตสาหกรรม!D9+การเกษตร!D9+การพาณิชย์!D9+งบกลาง!D9)</f>
        <v>996600</v>
      </c>
      <c r="C12" s="151">
        <f>SUM(E12)</f>
        <v>675395</v>
      </c>
      <c r="D12" s="151"/>
      <c r="E12" s="68">
        <f t="shared" si="0"/>
        <v>675395</v>
      </c>
      <c r="F12" s="151">
        <f>SUM(แผนงานรวม!D12+เงินสะสมรวม!C12)</f>
        <v>331319</v>
      </c>
      <c r="G12" s="151">
        <f>SUM(แผนงานรวม!E12+เงินสะสมรวม!D12)</f>
        <v>0</v>
      </c>
      <c r="H12" s="151">
        <f>SUM(แผนงานรวม!F12+เงินสะสมรวม!E12)</f>
        <v>37714.25</v>
      </c>
      <c r="I12" s="151">
        <f>SUM(แผนงานรวม!G12+เงินสะสมรวม!F12)</f>
        <v>47506.75</v>
      </c>
      <c r="J12" s="151">
        <f>SUM(แผนงานรวม!H12+เงินสะสมรวม!G12)</f>
        <v>66000</v>
      </c>
      <c r="K12" s="151">
        <f>SUM(แผนงานรวม!I12+เงินสะสมรวม!H12)</f>
        <v>192855</v>
      </c>
      <c r="L12" s="151">
        <f>SUM(แผนงานรวม!J12+เงินสะสมรวม!I12)</f>
        <v>0</v>
      </c>
      <c r="M12" s="151">
        <f>SUM(แผนงานรวม!K12+เงินสะสมรวม!J12)</f>
        <v>0</v>
      </c>
      <c r="N12" s="151">
        <f>SUM(แผนงานรวม!L12+เงินสะสมรวม!K12)</f>
        <v>0</v>
      </c>
      <c r="O12" s="151">
        <f>SUM(แผนงานรวม!M12+เงินสะสมรวม!L12)</f>
        <v>0</v>
      </c>
      <c r="P12" s="151">
        <f>SUM(แผนงานรวม!N12+เงินสะสมรวม!M12)</f>
        <v>0</v>
      </c>
      <c r="Q12" s="151">
        <f>SUM(แผนงานรวม!O12+เงินสะสมรวม!N12)</f>
        <v>0</v>
      </c>
    </row>
    <row r="13" spans="1:29" x14ac:dyDescent="0.35">
      <c r="A13" s="145" t="s">
        <v>26</v>
      </c>
      <c r="B13" s="151">
        <f>SUM(งานบริหาร!D10+รักษาความสงบ!D10+การศึกษา!D10+สาธารณสุข!D10+สังคมสงเคราะห์!D10+เคหะชุมชน!D10+เข้มแข็งของชุมชน!D10+ศาสนา!D10+อุตสาหกรรม!D10+การเกษตร!D10+การพาณิชย์!D10+งบกลาง!D10)</f>
        <v>10388100</v>
      </c>
      <c r="C13" s="151">
        <f>SUM(E13)</f>
        <v>8480274.3400000017</v>
      </c>
      <c r="D13" s="151"/>
      <c r="E13" s="68">
        <f t="shared" si="0"/>
        <v>8480274.3400000017</v>
      </c>
      <c r="F13" s="151">
        <f>SUM(แผนงานรวม!D13+เงินสะสมรวม!C13)</f>
        <v>2679024.1000000006</v>
      </c>
      <c r="G13" s="151">
        <f>SUM(แผนงานรวม!E13+เงินสะสมรวม!D13)</f>
        <v>276008.59999999998</v>
      </c>
      <c r="H13" s="151">
        <f>SUM(แผนงานรวม!F13+เงินสะสมรวม!E13)</f>
        <v>908258</v>
      </c>
      <c r="I13" s="151">
        <f>SUM(แผนงานรวม!G13+เงินสะสมรวม!F13)</f>
        <v>297131</v>
      </c>
      <c r="J13" s="151">
        <f>SUM(แผนงานรวม!H13+เงินสะสมรวม!G13)</f>
        <v>39355</v>
      </c>
      <c r="K13" s="151">
        <f>SUM(แผนงานรวม!I13+เงินสะสมรวม!H13)</f>
        <v>2558873.64</v>
      </c>
      <c r="L13" s="151">
        <f>SUM(แผนงานรวม!J13+เงินสะสมรวม!I13)</f>
        <v>1054896</v>
      </c>
      <c r="M13" s="151">
        <f>SUM(แผนงานรวม!K13+เงินสะสมรวม!J13)</f>
        <v>216728</v>
      </c>
      <c r="N13" s="151">
        <f>SUM(แผนงานรวม!L13+เงินสะสมรวม!K13)</f>
        <v>450000</v>
      </c>
      <c r="O13" s="151">
        <f>SUM(แผนงานรวม!M13+เงินสะสมรวม!L13)</f>
        <v>0</v>
      </c>
      <c r="P13" s="151">
        <f>SUM(แผนงานรวม!N13+เงินสะสมรวม!M13)</f>
        <v>0</v>
      </c>
      <c r="Q13" s="151">
        <f>SUM(แผนงานรวม!O13+เงินสะสมรวม!N13)</f>
        <v>0</v>
      </c>
    </row>
    <row r="14" spans="1:29" x14ac:dyDescent="0.35">
      <c r="A14" s="145" t="s">
        <v>26</v>
      </c>
      <c r="B14" s="151"/>
      <c r="C14" s="151"/>
      <c r="D14" s="151">
        <f>SUM(E14)</f>
        <v>0</v>
      </c>
      <c r="E14" s="68">
        <f t="shared" si="0"/>
        <v>0</v>
      </c>
      <c r="F14" s="151">
        <f>SUM(แผนงานรวม!D14+เงินสะสมรวม!C14)</f>
        <v>0</v>
      </c>
      <c r="G14" s="151">
        <f>SUM(แผนงานรวม!E14+เงินสะสมรวม!D14)</f>
        <v>0</v>
      </c>
      <c r="H14" s="151">
        <f>SUM(แผนงานรวม!F14+เงินสะสมรวม!E14)</f>
        <v>0</v>
      </c>
      <c r="I14" s="151">
        <f>SUM(แผนงานรวม!G14+เงินสะสมรวม!F14)</f>
        <v>0</v>
      </c>
      <c r="J14" s="151">
        <f>SUM(แผนงานรวม!H14+เงินสะสมรวม!G14)</f>
        <v>0</v>
      </c>
      <c r="K14" s="151">
        <f>SUM(แผนงานรวม!I14+เงินสะสมรวม!H14)</f>
        <v>0</v>
      </c>
      <c r="L14" s="151">
        <f>SUM(แผนงานรวม!J14+เงินสะสมรวม!I14)</f>
        <v>0</v>
      </c>
      <c r="M14" s="151">
        <f>SUM(แผนงานรวม!K14+เงินสะสมรวม!J14)</f>
        <v>0</v>
      </c>
      <c r="N14" s="151">
        <f>SUM(แผนงานรวม!L14+เงินสะสมรวม!K14)</f>
        <v>0</v>
      </c>
      <c r="O14" s="151">
        <f>SUM(แผนงานรวม!M14+เงินสะสมรวม!L14)</f>
        <v>0</v>
      </c>
      <c r="P14" s="151">
        <f>SUM(แผนงานรวม!N14+เงินสะสมรวม!M14)</f>
        <v>0</v>
      </c>
      <c r="Q14" s="151">
        <f>SUM(แผนงานรวม!O14+เงินสะสมรวม!N14)</f>
        <v>0</v>
      </c>
    </row>
    <row r="15" spans="1:29" x14ac:dyDescent="0.35">
      <c r="A15" s="141" t="s">
        <v>27</v>
      </c>
      <c r="B15" s="151">
        <f>SUM(งานบริหาร!D12+รักษาความสงบ!D12+การศึกษา!D12+สาธารณสุข!D12+สังคมสงเคราะห์!D12+เคหะชุมชน!D12+เข้มแข็งของชุมชน!D12+ศาสนา!D12+อุตสาหกรรม!D12+การเกษตร!D12+การพาณิชย์!D12+งบกลาง!D12)</f>
        <v>5232500</v>
      </c>
      <c r="C15" s="151">
        <f>SUM(E15)</f>
        <v>4294424.08</v>
      </c>
      <c r="D15" s="151"/>
      <c r="E15" s="68">
        <f t="shared" si="0"/>
        <v>4294424.08</v>
      </c>
      <c r="F15" s="151">
        <f>SUM(แผนงานรวม!D15+เงินสะสมรวม!C15)</f>
        <v>709511.78</v>
      </c>
      <c r="G15" s="151">
        <f>SUM(แผนงานรวม!E15+เงินสะสมรวม!D15)</f>
        <v>363629</v>
      </c>
      <c r="H15" s="151">
        <f>SUM(แผนงานรวม!F15+เงินสะสมรวม!E15)</f>
        <v>1637210.1600000001</v>
      </c>
      <c r="I15" s="151">
        <f>SUM(แผนงานรวม!G15+เงินสะสมรวม!F15)</f>
        <v>33083</v>
      </c>
      <c r="J15" s="151">
        <f>SUM(แผนงานรวม!H15+เงินสะสมรวม!G15)</f>
        <v>97139</v>
      </c>
      <c r="K15" s="151">
        <f>SUM(แผนงานรวม!I15+เงินสะสมรวม!H15)</f>
        <v>1453851.1400000001</v>
      </c>
      <c r="L15" s="151">
        <f>SUM(แผนงานรวม!J15+เงินสะสมรวม!I15)</f>
        <v>0</v>
      </c>
      <c r="M15" s="151">
        <f>SUM(แผนงานรวม!K15+เงินสะสมรวม!J15)</f>
        <v>0</v>
      </c>
      <c r="N15" s="151">
        <f>SUM(แผนงานรวม!L15+เงินสะสมรวม!K15)</f>
        <v>0</v>
      </c>
      <c r="O15" s="151">
        <f>SUM(แผนงานรวม!M15+เงินสะสมรวม!L15)</f>
        <v>0</v>
      </c>
      <c r="P15" s="151">
        <f>SUM(แผนงานรวม!N15+เงินสะสมรวม!M15)</f>
        <v>0</v>
      </c>
      <c r="Q15" s="151">
        <f>SUM(แผนงานรวม!O15+เงินสะสมรวม!N15)</f>
        <v>0</v>
      </c>
      <c r="R15" s="62"/>
    </row>
    <row r="16" spans="1:29" x14ac:dyDescent="0.35">
      <c r="A16" s="141" t="s">
        <v>28</v>
      </c>
      <c r="B16" s="151">
        <f>SUM(งานบริหาร!D13+รักษาความสงบ!D13+การศึกษา!D13+สาธารณสุข!D13+สังคมสงเคราะห์!D13+เคหะชุมชน!D13+เข้มแข็งของชุมชน!D13+ศาสนา!D13+อุตสาหกรรม!D13+การเกษตร!D13+การพาณิชย์!D13+งบกลาง!D13)</f>
        <v>1126500</v>
      </c>
      <c r="C16" s="151">
        <f t="shared" ref="C16:C18" si="1">SUM(E16)</f>
        <v>962077.87</v>
      </c>
      <c r="D16" s="151"/>
      <c r="E16" s="68">
        <f t="shared" si="0"/>
        <v>962077.87</v>
      </c>
      <c r="F16" s="151">
        <f>SUM(แผนงานรวม!D16+เงินสะสมรวม!C16)</f>
        <v>914589.64</v>
      </c>
      <c r="G16" s="151">
        <f>SUM(แผนงานรวม!E16+เงินสะสมรวม!D16)</f>
        <v>0</v>
      </c>
      <c r="H16" s="151">
        <f>SUM(แผนงานรวม!F16+เงินสะสมรวม!E16)</f>
        <v>0</v>
      </c>
      <c r="I16" s="151">
        <f>SUM(แผนงานรวม!G16+เงินสะสมรวม!F16)</f>
        <v>4044.16</v>
      </c>
      <c r="J16" s="151">
        <f>SUM(แผนงานรวม!H16+เงินสะสมรวม!G16)</f>
        <v>1417</v>
      </c>
      <c r="K16" s="151">
        <f>SUM(แผนงานรวม!I16+เงินสะสมรวม!H16)</f>
        <v>42027.07</v>
      </c>
      <c r="L16" s="151">
        <f>SUM(แผนงานรวม!J16+เงินสะสมรวม!I16)</f>
        <v>0</v>
      </c>
      <c r="M16" s="151">
        <f>SUM(แผนงานรวม!K16+เงินสะสมรวม!J16)</f>
        <v>0</v>
      </c>
      <c r="N16" s="151">
        <f>SUM(แผนงานรวม!L16+เงินสะสมรวม!K16)</f>
        <v>0</v>
      </c>
      <c r="O16" s="151">
        <f>SUM(แผนงานรวม!M16+เงินสะสมรวม!L16)</f>
        <v>0</v>
      </c>
      <c r="P16" s="151">
        <f>SUM(แผนงานรวม!N16+เงินสะสมรวม!M16)</f>
        <v>0</v>
      </c>
      <c r="Q16" s="151">
        <f>SUM(แผนงานรวม!O16+เงินสะสมรวม!N16)</f>
        <v>0</v>
      </c>
    </row>
    <row r="17" spans="1:17" x14ac:dyDescent="0.35">
      <c r="A17" s="141" t="s">
        <v>316</v>
      </c>
      <c r="B17" s="151">
        <f>SUM(งานบริหาร!D14+รักษาความสงบ!D14+การศึกษา!D14+สาธารณสุข!D14+สังคมสงเคราะห์!D14+เคหะชุมชน!D14+เข้มแข็งของชุมชน!D14+ศาสนา!D14+อุตสาหกรรม!D14+การเกษตร!D14+การพาณิชย์!D14+งบกลาง!D14)</f>
        <v>2132840</v>
      </c>
      <c r="C17" s="151">
        <f t="shared" si="1"/>
        <v>1352000</v>
      </c>
      <c r="D17" s="151"/>
      <c r="E17" s="68">
        <f t="shared" si="0"/>
        <v>1352000</v>
      </c>
      <c r="F17" s="151">
        <f>SUM(แผนงานรวม!D17+เงินสะสมรวม!C17)</f>
        <v>178900</v>
      </c>
      <c r="G17" s="151">
        <f>SUM(แผนงานรวม!E17+เงินสะสมรวม!D17)</f>
        <v>15000</v>
      </c>
      <c r="H17" s="151">
        <f>SUM(แผนงานรวม!F17+เงินสะสมรวม!E17)</f>
        <v>1035400</v>
      </c>
      <c r="I17" s="151">
        <f>SUM(แผนงานรวม!G17+เงินสะสมรวม!F17)</f>
        <v>44000</v>
      </c>
      <c r="J17" s="151">
        <f>SUM(แผนงานรวม!H17+เงินสะสมรวม!G17)</f>
        <v>78700</v>
      </c>
      <c r="K17" s="151">
        <f>SUM(แผนงานรวม!I17+เงินสะสมรวม!H17)</f>
        <v>0</v>
      </c>
      <c r="L17" s="151">
        <f>SUM(แผนงานรวม!J17+เงินสะสมรวม!I17)</f>
        <v>0</v>
      </c>
      <c r="M17" s="151">
        <f>SUM(แผนงานรวม!K17+เงินสะสมรวม!J17)</f>
        <v>0</v>
      </c>
      <c r="N17" s="151">
        <f>SUM(แผนงานรวม!L17+เงินสะสมรวม!K17)</f>
        <v>0</v>
      </c>
      <c r="O17" s="151">
        <f>SUM(แผนงานรวม!M17+เงินสะสมรวม!L17)</f>
        <v>0</v>
      </c>
      <c r="P17" s="151">
        <f>SUM(แผนงานรวม!N17+เงินสะสมรวม!M17)</f>
        <v>0</v>
      </c>
      <c r="Q17" s="151">
        <f>SUM(แผนงานรวม!O17+เงินสะสมรวม!N17)</f>
        <v>0</v>
      </c>
    </row>
    <row r="18" spans="1:17" x14ac:dyDescent="0.35">
      <c r="A18" s="141" t="s">
        <v>45</v>
      </c>
      <c r="B18" s="151">
        <f>SUM(งานบริหาร!D15+รักษาความสงบ!D15+การศึกษา!D15+สาธารณสุข!D15+สังคมสงเคราะห์!D15+เคหะชุมชน!D15+เข้มแข็งของชุมชน!D15+ศาสนา!D15+อุตสาหกรรม!D15+การเกษตร!D15+การพาณิชย์!D15+งบกลาง!D15)</f>
        <v>2921000</v>
      </c>
      <c r="C18" s="151">
        <f t="shared" si="1"/>
        <v>1627000</v>
      </c>
      <c r="D18" s="151"/>
      <c r="E18" s="68">
        <f t="shared" si="0"/>
        <v>1627000</v>
      </c>
      <c r="F18" s="151">
        <f>SUM(แผนงานรวม!D18+เงินสะสมรวม!C18)</f>
        <v>299000</v>
      </c>
      <c r="G18" s="151">
        <f>SUM(แผนงานรวม!E18+เงินสะสมรวม!D18)</f>
        <v>49000</v>
      </c>
      <c r="H18" s="151">
        <f>SUM(แผนงานรวม!F18+เงินสะสมรวม!E18)</f>
        <v>838000</v>
      </c>
      <c r="I18" s="151">
        <f>SUM(แผนงานรวม!G18+เงินสะสมรวม!F18)</f>
        <v>0</v>
      </c>
      <c r="J18" s="151">
        <f>SUM(แผนงานรวม!H18+เงินสะสมรวม!G18)</f>
        <v>0</v>
      </c>
      <c r="K18" s="151">
        <f>SUM(แผนงานรวม!I18+เงินสะสมรวม!H18)</f>
        <v>0</v>
      </c>
      <c r="L18" s="151">
        <f>SUM(แผนงานรวม!J18+เงินสะสมรวม!I18)</f>
        <v>0</v>
      </c>
      <c r="M18" s="151">
        <f>SUM(แผนงานรวม!K18+เงินสะสมรวม!J18)</f>
        <v>0</v>
      </c>
      <c r="N18" s="151">
        <f>SUM(แผนงานรวม!L18+เงินสะสมรวม!K18)</f>
        <v>441000</v>
      </c>
      <c r="O18" s="151">
        <f>SUM(แผนงานรวม!M18+เงินสะสมรวม!L18)</f>
        <v>0</v>
      </c>
      <c r="P18" s="151">
        <f>SUM(แผนงานรวม!N18+เงินสะสมรวม!M18)</f>
        <v>0</v>
      </c>
      <c r="Q18" s="151">
        <f>SUM(แผนงานรวม!O18+เงินสะสมรวม!N18)</f>
        <v>0</v>
      </c>
    </row>
    <row r="19" spans="1:17" x14ac:dyDescent="0.35">
      <c r="A19" s="141" t="s">
        <v>45</v>
      </c>
      <c r="B19" s="151">
        <f>SUM(งานบริหาร!D16+รักษาความสงบ!D16+การศึกษา!D16+สาธารณสุข!D16+สังคมสงเคราะห์!D16+เคหะชุมชน!D16+เข้มแข็งของชุมชน!D16+ศาสนา!D16+อุตสาหกรรม!D16+การเกษตร!D16+การพาณิชย์!D16+งบกลาง!D16)</f>
        <v>0</v>
      </c>
      <c r="C19" s="151"/>
      <c r="D19" s="151">
        <f>SUM(E19)</f>
        <v>0</v>
      </c>
      <c r="E19" s="68">
        <f t="shared" si="0"/>
        <v>0</v>
      </c>
      <c r="F19" s="151">
        <f>SUM(แผนงานรวม!D19+เงินสะสมรวม!C19)</f>
        <v>0</v>
      </c>
      <c r="G19" s="151">
        <f>SUM(แผนงานรวม!E19+เงินสะสมรวม!D19)</f>
        <v>0</v>
      </c>
      <c r="H19" s="151">
        <f>SUM(แผนงานรวม!F19+เงินสะสมรวม!E19)</f>
        <v>0</v>
      </c>
      <c r="I19" s="151">
        <f>SUM(แผนงานรวม!G19+เงินสะสมรวม!F19)</f>
        <v>0</v>
      </c>
      <c r="J19" s="151">
        <f>SUM(แผนงานรวม!H19+เงินสะสมรวม!G19)</f>
        <v>0</v>
      </c>
      <c r="K19" s="151">
        <f>SUM(แผนงานรวม!I19+เงินสะสมรวม!H19)</f>
        <v>0</v>
      </c>
      <c r="L19" s="151">
        <f>SUM(แผนงานรวม!J19+เงินสะสมรวม!I19)</f>
        <v>0</v>
      </c>
      <c r="M19" s="151">
        <f>SUM(แผนงานรวม!K19+เงินสะสมรวม!J19)</f>
        <v>0</v>
      </c>
      <c r="N19" s="151">
        <f>SUM(แผนงานรวม!L19+เงินสะสมรวม!K19)</f>
        <v>0</v>
      </c>
      <c r="O19" s="151">
        <f>SUM(แผนงานรวม!M19+เงินสะสมรวม!L19)</f>
        <v>0</v>
      </c>
      <c r="P19" s="151">
        <f>SUM(แผนงานรวม!N19+เงินสะสมรวม!M19)</f>
        <v>0</v>
      </c>
      <c r="Q19" s="151">
        <f>SUM(แผนงานรวม!O19+เงินสะสมรวม!N19)</f>
        <v>0</v>
      </c>
    </row>
    <row r="20" spans="1:17" x14ac:dyDescent="0.35">
      <c r="A20" s="10" t="s">
        <v>49</v>
      </c>
      <c r="B20" s="151">
        <f>SUM(งานบริหาร!D17+รักษาความสงบ!D17+การศึกษา!D17+สาธารณสุข!D17+สังคมสงเคราะห์!D17+เคหะชุมชน!D17+เข้มแข็งของชุมชน!D17+ศาสนา!D17+อุตสาหกรรม!D17+การเกษตร!D17+การพาณิชย์!D17+งบกลาง!D17)</f>
        <v>0</v>
      </c>
      <c r="C20" s="151"/>
      <c r="D20" s="151"/>
      <c r="E20" s="68">
        <f t="shared" si="0"/>
        <v>0</v>
      </c>
      <c r="F20" s="151">
        <f>SUM(แผนงานรวม!D20+เงินสะสมรวม!C20)</f>
        <v>0</v>
      </c>
      <c r="G20" s="151">
        <f>SUM(แผนงานรวม!E20+เงินสะสมรวม!D20)</f>
        <v>0</v>
      </c>
      <c r="H20" s="151">
        <f>SUM(แผนงานรวม!F20+เงินสะสมรวม!E20)</f>
        <v>0</v>
      </c>
      <c r="I20" s="151">
        <f>SUM(แผนงานรวม!G20+เงินสะสมรวม!F20)</f>
        <v>0</v>
      </c>
      <c r="J20" s="151">
        <f>SUM(แผนงานรวม!H20+เงินสะสมรวม!G20)</f>
        <v>0</v>
      </c>
      <c r="K20" s="151">
        <f>SUM(แผนงานรวม!I20+เงินสะสมรวม!H20)</f>
        <v>0</v>
      </c>
      <c r="L20" s="151">
        <f>SUM(แผนงานรวม!J20+เงินสะสมรวม!I20)</f>
        <v>0</v>
      </c>
      <c r="M20" s="151">
        <f>SUM(แผนงานรวม!K20+เงินสะสมรวม!J20)</f>
        <v>0</v>
      </c>
      <c r="N20" s="151">
        <f>SUM(แผนงานรวม!L20+เงินสะสมรวม!K20)</f>
        <v>0</v>
      </c>
      <c r="O20" s="151">
        <f>SUM(แผนงานรวม!M20+เงินสะสมรวม!L20)</f>
        <v>0</v>
      </c>
      <c r="P20" s="151">
        <f>SUM(แผนงานรวม!N20+เงินสะสมรวม!M20)</f>
        <v>0</v>
      </c>
      <c r="Q20" s="151">
        <f>SUM(แผนงานรวม!O20+เงินสะสมรวม!N20)</f>
        <v>0</v>
      </c>
    </row>
    <row r="21" spans="1:17" x14ac:dyDescent="0.35">
      <c r="A21" s="10" t="s">
        <v>29</v>
      </c>
      <c r="B21" s="151">
        <f>SUM(งานบริหาร!D18+รักษาความสงบ!D18+การศึกษา!D18+สาธารณสุข!D18+สังคมสงเคราะห์!D18+เคหะชุมชน!D18+เข้มแข็งของชุมชน!D18+ศาสนา!D18+อุตสาหกรรม!D18+การเกษตร!D18+การพาณิชย์!D18+งบกลาง!D18)</f>
        <v>3246000</v>
      </c>
      <c r="C21" s="151">
        <f>SUM(E21)</f>
        <v>3246000</v>
      </c>
      <c r="D21" s="151"/>
      <c r="E21" s="68">
        <f t="shared" si="0"/>
        <v>3246000</v>
      </c>
      <c r="F21" s="151">
        <f>SUM(แผนงานรวม!D21+เงินสะสมรวม!C21)</f>
        <v>25000</v>
      </c>
      <c r="G21" s="151">
        <f>SUM(แผนงานรวม!E21+เงินสะสมรวม!D21)</f>
        <v>0</v>
      </c>
      <c r="H21" s="151">
        <f>SUM(แผนงานรวม!F21+เงินสะสมรวม!E21)</f>
        <v>3076000</v>
      </c>
      <c r="I21" s="151">
        <f>SUM(แผนงานรวม!G21+เงินสะสมรวม!F21)</f>
        <v>0</v>
      </c>
      <c r="J21" s="151">
        <f>SUM(แผนงานรวม!H21+เงินสะสมรวม!G21)</f>
        <v>0</v>
      </c>
      <c r="K21" s="151">
        <f>SUM(แผนงานรวม!I21+เงินสะสมรวม!H21)</f>
        <v>0</v>
      </c>
      <c r="L21" s="151">
        <f>SUM(แผนงานรวม!J21+เงินสะสมรวม!I21)</f>
        <v>70000</v>
      </c>
      <c r="M21" s="151">
        <f>SUM(แผนงานรวม!K21+เงินสะสมรวม!J21)</f>
        <v>75000</v>
      </c>
      <c r="N21" s="151">
        <f>SUM(แผนงานรวม!L21+เงินสะสมรวม!K21)</f>
        <v>0</v>
      </c>
      <c r="O21" s="151">
        <f>SUM(แผนงานรวม!M21+เงินสะสมรวม!L21)</f>
        <v>0</v>
      </c>
      <c r="P21" s="151">
        <f>SUM(แผนงานรวม!N21+เงินสะสมรวม!M21)</f>
        <v>0</v>
      </c>
      <c r="Q21" s="151">
        <f>SUM(แผนงานรวม!O21+เงินสะสมรวม!N21)</f>
        <v>0</v>
      </c>
    </row>
    <row r="22" spans="1:17" x14ac:dyDescent="0.35">
      <c r="A22" s="141" t="s">
        <v>23</v>
      </c>
      <c r="B22" s="151">
        <f>SUM(งานบริหาร!D19+รักษาความสงบ!D19+การศึกษา!D19+สาธารณสุข!D19+สังคมสงเคราะห์!D19+เคหะชุมชน!D19+เข้มแข็งของชุมชน!D19+ศาสนา!D19+อุตสาหกรรม!D19+การเกษตร!D19+การพาณิชย์!D19+งบกลาง!D19)</f>
        <v>9037500</v>
      </c>
      <c r="C22" s="151">
        <f>SUM(B22)</f>
        <v>9037500</v>
      </c>
      <c r="D22" s="151"/>
      <c r="E22" s="68">
        <f t="shared" si="0"/>
        <v>8285781.4000000004</v>
      </c>
      <c r="F22" s="151">
        <f>SUM(แผนงานรวม!D22+เงินสะสมรวม!C22)</f>
        <v>0</v>
      </c>
      <c r="G22" s="151">
        <f>SUM(แผนงานรวม!E22+เงินสะสมรวม!D22)</f>
        <v>0</v>
      </c>
      <c r="H22" s="151">
        <f>SUM(แผนงานรวม!F22+เงินสะสมรวม!E22)</f>
        <v>0</v>
      </c>
      <c r="I22" s="151">
        <f>SUM(แผนงานรวม!G22+เงินสะสมรวม!F22)</f>
        <v>0</v>
      </c>
      <c r="J22" s="151">
        <f>SUM(แผนงานรวม!H22+เงินสะสมรวม!G22)</f>
        <v>0</v>
      </c>
      <c r="K22" s="151">
        <f>SUM(แผนงานรวม!I22+เงินสะสมรวม!H22)</f>
        <v>0</v>
      </c>
      <c r="L22" s="151">
        <f>SUM(แผนงานรวม!J22+เงินสะสมรวม!I22)</f>
        <v>0</v>
      </c>
      <c r="M22" s="151">
        <f>SUM(แผนงานรวม!K22+เงินสะสมรวม!J22)</f>
        <v>0</v>
      </c>
      <c r="N22" s="151">
        <f>SUM(แผนงานรวม!L22+เงินสะสมรวม!K22)</f>
        <v>0</v>
      </c>
      <c r="O22" s="151">
        <f>SUM(แผนงานรวม!M22+เงินสะสมรวม!L22)</f>
        <v>0</v>
      </c>
      <c r="P22" s="151">
        <f>SUM(แผนงานรวม!N22+เงินสะสมรวม!M22)</f>
        <v>0</v>
      </c>
      <c r="Q22" s="151">
        <f>SUM(แผนงานรวม!O22+เงินสะสมรวม!N22)</f>
        <v>8285781.4000000004</v>
      </c>
    </row>
    <row r="23" spans="1:17" x14ac:dyDescent="0.35">
      <c r="A23" s="141" t="s">
        <v>23</v>
      </c>
      <c r="B23" s="151">
        <f>SUM(งานบริหาร!D20+รักษาความสงบ!D20+การศึกษา!D20+สาธารณสุข!D20+สังคมสงเคราะห์!D20+เคหะชุมชน!D20+เข้มแข็งของชุมชน!D20+ศาสนา!D20+อุตสาหกรรม!D20+การเกษตร!D20+การพาณิชย์!D20+งบกลาง!D20)</f>
        <v>0</v>
      </c>
      <c r="C23" s="151"/>
      <c r="D23" s="151">
        <f>SUM(E23)</f>
        <v>0</v>
      </c>
      <c r="E23" s="68">
        <f t="shared" si="0"/>
        <v>0</v>
      </c>
      <c r="F23" s="151">
        <f>SUM(แผนงานรวม!D23+เงินสะสมรวม!C23)</f>
        <v>0</v>
      </c>
      <c r="G23" s="151">
        <f>SUM(แผนงานรวม!E23+เงินสะสมรวม!D23)</f>
        <v>0</v>
      </c>
      <c r="H23" s="151">
        <f>SUM(แผนงานรวม!F23+เงินสะสมรวม!E23)</f>
        <v>0</v>
      </c>
      <c r="I23" s="151">
        <f>SUM(แผนงานรวม!G23+เงินสะสมรวม!F23)</f>
        <v>0</v>
      </c>
      <c r="J23" s="151">
        <f>SUM(แผนงานรวม!H23+เงินสะสมรวม!G23)</f>
        <v>0</v>
      </c>
      <c r="K23" s="151">
        <f>SUM(แผนงานรวม!I23+เงินสะสมรวม!H23)</f>
        <v>0</v>
      </c>
      <c r="L23" s="151">
        <f>SUM(แผนงานรวม!J23+เงินสะสมรวม!I23)</f>
        <v>0</v>
      </c>
      <c r="M23" s="151">
        <f>SUM(แผนงานรวม!K23+เงินสะสมรวม!J23)</f>
        <v>0</v>
      </c>
      <c r="N23" s="151">
        <f>SUM(แผนงานรวม!L23+เงินสะสมรวม!K23)</f>
        <v>0</v>
      </c>
      <c r="O23" s="151">
        <f>SUM(แผนงานรวม!M23+เงินสะสมรวม!L23)</f>
        <v>0</v>
      </c>
      <c r="P23" s="151">
        <f>SUM(แผนงานรวม!N23+เงินสะสมรวม!M23)</f>
        <v>0</v>
      </c>
      <c r="Q23" s="151">
        <f>SUM(แผนงานรวม!O23+เงินสะสมรวม!N23)</f>
        <v>0</v>
      </c>
    </row>
    <row r="24" spans="1:17" x14ac:dyDescent="0.35">
      <c r="A24" s="142"/>
      <c r="B24" s="142"/>
      <c r="C24" s="142"/>
      <c r="D24" s="142"/>
      <c r="E24" s="68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68"/>
    </row>
    <row r="25" spans="1:17" x14ac:dyDescent="0.35">
      <c r="A25" s="118"/>
      <c r="B25" s="158">
        <f t="shared" ref="B25:Q25" si="2">SUM(B10:B24)</f>
        <v>52593960</v>
      </c>
      <c r="C25" s="158">
        <f t="shared" si="2"/>
        <v>46196853.159999996</v>
      </c>
      <c r="D25" s="158">
        <f t="shared" si="2"/>
        <v>0</v>
      </c>
      <c r="E25" s="149">
        <f t="shared" si="2"/>
        <v>45445134.559999995</v>
      </c>
      <c r="F25" s="150">
        <f t="shared" si="2"/>
        <v>13844831.779999999</v>
      </c>
      <c r="G25" s="150">
        <f t="shared" si="2"/>
        <v>1983365.6</v>
      </c>
      <c r="H25" s="150">
        <f t="shared" si="2"/>
        <v>8785008.4100000001</v>
      </c>
      <c r="I25" s="150">
        <f t="shared" si="2"/>
        <v>1328952.9099999999</v>
      </c>
      <c r="J25" s="150">
        <f t="shared" si="2"/>
        <v>1522931</v>
      </c>
      <c r="K25" s="150">
        <f t="shared" si="2"/>
        <v>7386639.4600000009</v>
      </c>
      <c r="L25" s="150">
        <f t="shared" si="2"/>
        <v>1124896</v>
      </c>
      <c r="M25" s="150">
        <f t="shared" si="2"/>
        <v>291728</v>
      </c>
      <c r="N25" s="150">
        <f t="shared" si="2"/>
        <v>891000</v>
      </c>
      <c r="O25" s="150">
        <f t="shared" si="2"/>
        <v>0</v>
      </c>
      <c r="P25" s="150">
        <f t="shared" si="2"/>
        <v>0</v>
      </c>
      <c r="Q25" s="148">
        <f t="shared" si="2"/>
        <v>8285781.4000000004</v>
      </c>
    </row>
    <row r="26" spans="1:17" x14ac:dyDescent="0.35">
      <c r="A26" s="157" t="s">
        <v>32</v>
      </c>
      <c r="B26" s="157"/>
      <c r="C26" s="157"/>
      <c r="D26" s="157"/>
      <c r="E26" s="155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54"/>
    </row>
    <row r="27" spans="1:17" x14ac:dyDescent="0.35">
      <c r="A27" s="141" t="s">
        <v>267</v>
      </c>
      <c r="B27" s="159">
        <v>2080000</v>
      </c>
      <c r="C27" s="159"/>
      <c r="D27" s="159"/>
      <c r="E27" s="68">
        <v>2609448.8199999998</v>
      </c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67"/>
    </row>
    <row r="28" spans="1:17" x14ac:dyDescent="0.35">
      <c r="A28" s="141" t="s">
        <v>268</v>
      </c>
      <c r="B28" s="159">
        <v>1817000</v>
      </c>
      <c r="C28" s="159"/>
      <c r="D28" s="159"/>
      <c r="E28" s="68">
        <v>1892738.4</v>
      </c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67"/>
    </row>
    <row r="29" spans="1:17" x14ac:dyDescent="0.35">
      <c r="A29" s="141" t="s">
        <v>275</v>
      </c>
      <c r="B29" s="159">
        <v>1000000</v>
      </c>
      <c r="C29" s="159"/>
      <c r="D29" s="159"/>
      <c r="E29" s="68">
        <v>646287.25</v>
      </c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67"/>
    </row>
    <row r="30" spans="1:17" x14ac:dyDescent="0.35">
      <c r="A30" s="141" t="s">
        <v>269</v>
      </c>
      <c r="B30" s="159">
        <v>0</v>
      </c>
      <c r="C30" s="159"/>
      <c r="D30" s="159"/>
      <c r="E30" s="68">
        <v>0</v>
      </c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67"/>
    </row>
    <row r="31" spans="1:17" x14ac:dyDescent="0.35">
      <c r="A31" s="141" t="s">
        <v>270</v>
      </c>
      <c r="B31" s="159">
        <v>200000</v>
      </c>
      <c r="C31" s="159"/>
      <c r="D31" s="159"/>
      <c r="E31" s="68">
        <v>342125</v>
      </c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67"/>
    </row>
    <row r="32" spans="1:17" x14ac:dyDescent="0.35">
      <c r="A32" s="141" t="s">
        <v>271</v>
      </c>
      <c r="B32" s="159">
        <v>3000</v>
      </c>
      <c r="C32" s="159"/>
      <c r="D32" s="159"/>
      <c r="E32" s="68">
        <v>0</v>
      </c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67"/>
    </row>
    <row r="33" spans="1:17" x14ac:dyDescent="0.35">
      <c r="A33" s="141" t="s">
        <v>272</v>
      </c>
      <c r="B33" s="159">
        <v>28000000</v>
      </c>
      <c r="C33" s="159"/>
      <c r="D33" s="159"/>
      <c r="E33" s="68">
        <v>23432772.890000001</v>
      </c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67"/>
    </row>
    <row r="34" spans="1:17" x14ac:dyDescent="0.35">
      <c r="A34" s="141" t="s">
        <v>273</v>
      </c>
      <c r="B34" s="159">
        <v>15300000</v>
      </c>
      <c r="C34" s="159"/>
      <c r="D34" s="159"/>
      <c r="E34" s="68">
        <v>18140350</v>
      </c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67"/>
    </row>
    <row r="35" spans="1:17" x14ac:dyDescent="0.35">
      <c r="A35" s="141" t="s">
        <v>274</v>
      </c>
      <c r="B35" s="159"/>
      <c r="C35" s="159"/>
      <c r="D35" s="159"/>
      <c r="E35" s="68">
        <v>0</v>
      </c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67"/>
    </row>
    <row r="36" spans="1:17" x14ac:dyDescent="0.35">
      <c r="A36" s="156"/>
      <c r="B36" s="160">
        <f>SUM(B27:B35)</f>
        <v>48400000</v>
      </c>
      <c r="C36" s="160"/>
      <c r="D36" s="160"/>
      <c r="E36" s="149">
        <f>SUM(E27:E35)</f>
        <v>47063722.359999999</v>
      </c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148"/>
    </row>
    <row r="37" spans="1:17" ht="21.75" thickBot="1" x14ac:dyDescent="0.4">
      <c r="A37" s="161" t="s">
        <v>276</v>
      </c>
      <c r="B37" s="72"/>
      <c r="C37" s="72"/>
      <c r="D37" s="72"/>
      <c r="E37" s="71">
        <f>SUM(E36-E25)</f>
        <v>1618587.8000000045</v>
      </c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73"/>
    </row>
    <row r="38" spans="1:17" ht="21.75" thickTop="1" x14ac:dyDescent="0.35">
      <c r="A38" s="72"/>
      <c r="B38" s="72"/>
      <c r="C38" s="72"/>
      <c r="D38" s="72"/>
      <c r="E38" s="74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73"/>
    </row>
    <row r="39" spans="1:17" x14ac:dyDescent="0.35">
      <c r="A39" s="72"/>
      <c r="B39" s="72"/>
      <c r="C39" s="72"/>
      <c r="D39" s="72"/>
      <c r="E39" s="74"/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P39" s="255"/>
      <c r="Q39" s="73"/>
    </row>
    <row r="40" spans="1:17" x14ac:dyDescent="0.35">
      <c r="A40" s="72"/>
      <c r="B40" s="398" t="s">
        <v>130</v>
      </c>
      <c r="C40" s="398"/>
      <c r="H40" s="398" t="s">
        <v>131</v>
      </c>
      <c r="I40" s="398"/>
      <c r="N40" s="398" t="s">
        <v>130</v>
      </c>
      <c r="O40" s="398"/>
      <c r="P40" s="255"/>
      <c r="Q40" s="73"/>
    </row>
    <row r="41" spans="1:17" x14ac:dyDescent="0.35">
      <c r="A41" s="72"/>
      <c r="B41" s="393" t="s">
        <v>175</v>
      </c>
      <c r="C41" s="393"/>
      <c r="H41" s="393" t="s">
        <v>455</v>
      </c>
      <c r="I41" s="393"/>
      <c r="N41" s="393" t="s">
        <v>176</v>
      </c>
      <c r="O41" s="393"/>
      <c r="P41" s="255"/>
      <c r="Q41" s="73"/>
    </row>
    <row r="42" spans="1:17" x14ac:dyDescent="0.35">
      <c r="A42" s="72"/>
      <c r="B42" s="393" t="s">
        <v>154</v>
      </c>
      <c r="C42" s="393"/>
      <c r="H42" s="393" t="s">
        <v>456</v>
      </c>
      <c r="I42" s="393"/>
      <c r="N42" s="393" t="s">
        <v>111</v>
      </c>
      <c r="O42" s="393"/>
      <c r="P42" s="255"/>
      <c r="Q42" s="73"/>
    </row>
    <row r="43" spans="1:17" x14ac:dyDescent="0.35">
      <c r="A43" s="72"/>
      <c r="B43" s="72"/>
      <c r="C43" s="72"/>
      <c r="D43" s="72"/>
      <c r="E43" s="74"/>
      <c r="F43" s="35"/>
      <c r="G43" s="35"/>
      <c r="H43" s="393" t="s">
        <v>110</v>
      </c>
      <c r="I43" s="393"/>
      <c r="J43" s="35"/>
      <c r="K43" s="35"/>
      <c r="L43" s="35"/>
      <c r="M43" s="35"/>
      <c r="N43" s="35"/>
      <c r="O43" s="35"/>
      <c r="P43" s="35"/>
      <c r="Q43" s="73"/>
    </row>
    <row r="44" spans="1:17" x14ac:dyDescent="0.35">
      <c r="A44" s="72"/>
      <c r="B44" s="72"/>
      <c r="C44" s="72"/>
      <c r="D44" s="72"/>
      <c r="E44" s="74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73"/>
    </row>
    <row r="45" spans="1:17" x14ac:dyDescent="0.35">
      <c r="A45" s="72"/>
      <c r="B45" s="72"/>
      <c r="C45" s="72"/>
      <c r="D45" s="72"/>
      <c r="E45" s="74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73"/>
    </row>
    <row r="46" spans="1:17" x14ac:dyDescent="0.35">
      <c r="A46" s="72"/>
      <c r="B46" s="72"/>
      <c r="C46" s="72"/>
      <c r="D46" s="72"/>
      <c r="E46" s="74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73"/>
    </row>
    <row r="47" spans="1:17" x14ac:dyDescent="0.35">
      <c r="A47" s="72"/>
      <c r="B47" s="72"/>
      <c r="C47" s="72"/>
      <c r="D47" s="72"/>
      <c r="E47" s="74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73"/>
    </row>
    <row r="48" spans="1:17" x14ac:dyDescent="0.35">
      <c r="A48" s="72"/>
      <c r="B48" s="72"/>
      <c r="C48" s="72"/>
      <c r="D48" s="72"/>
      <c r="E48" s="74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73"/>
    </row>
    <row r="49" spans="1:17" x14ac:dyDescent="0.35">
      <c r="A49" s="72"/>
      <c r="B49" s="72"/>
      <c r="C49" s="72"/>
      <c r="D49" s="72"/>
      <c r="E49" s="74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73"/>
    </row>
    <row r="50" spans="1:17" x14ac:dyDescent="0.35">
      <c r="A50" s="72"/>
      <c r="B50" s="72"/>
      <c r="C50" s="72"/>
      <c r="D50" s="72"/>
      <c r="E50" s="74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73"/>
    </row>
    <row r="51" spans="1:17" x14ac:dyDescent="0.35">
      <c r="A51" s="72"/>
      <c r="B51" s="72"/>
      <c r="C51" s="72"/>
      <c r="D51" s="72"/>
      <c r="E51" s="74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73"/>
    </row>
    <row r="52" spans="1:17" x14ac:dyDescent="0.35">
      <c r="A52" s="72"/>
      <c r="B52" s="72"/>
      <c r="C52" s="72"/>
      <c r="D52" s="72"/>
      <c r="E52" s="74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73"/>
    </row>
  </sheetData>
  <mergeCells count="31">
    <mergeCell ref="H43:I43"/>
    <mergeCell ref="B42:C42"/>
    <mergeCell ref="H42:I42"/>
    <mergeCell ref="N42:O42"/>
    <mergeCell ref="B40:C40"/>
    <mergeCell ref="H40:I40"/>
    <mergeCell ref="N40:O40"/>
    <mergeCell ref="B41:C41"/>
    <mergeCell ref="H41:I41"/>
    <mergeCell ref="N41:O41"/>
    <mergeCell ref="I6:I8"/>
    <mergeCell ref="J6:J8"/>
    <mergeCell ref="K6:K8"/>
    <mergeCell ref="O6:O8"/>
    <mergeCell ref="P6:P8"/>
    <mergeCell ref="A1:Q1"/>
    <mergeCell ref="A2:Q2"/>
    <mergeCell ref="A3:Q3"/>
    <mergeCell ref="Q6:Q8"/>
    <mergeCell ref="A4:A8"/>
    <mergeCell ref="B4:B8"/>
    <mergeCell ref="E4:E8"/>
    <mergeCell ref="F4:Q5"/>
    <mergeCell ref="L6:L8"/>
    <mergeCell ref="M6:M8"/>
    <mergeCell ref="N6:N8"/>
    <mergeCell ref="F6:F8"/>
    <mergeCell ref="G6:G8"/>
    <mergeCell ref="H6:H8"/>
    <mergeCell ref="C4:C8"/>
    <mergeCell ref="D4:D8"/>
  </mergeCells>
  <printOptions horizontalCentered="1"/>
  <pageMargins left="7.874015748031496E-2" right="7.874015748031496E-2" top="0.39370078740157483" bottom="0.19685039370078741" header="0.31496062992125984" footer="0.31496062992125984"/>
  <pageSetup paperSize="5" scale="65" orientation="landscape" horizontalDpi="120" verticalDpi="18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48">
    <tabColor rgb="FF92D050"/>
  </sheetPr>
  <dimension ref="A1:AC52"/>
  <sheetViews>
    <sheetView topLeftCell="H4" workbookViewId="0">
      <selection activeCell="P16" sqref="P16"/>
    </sheetView>
  </sheetViews>
  <sheetFormatPr defaultColWidth="13" defaultRowHeight="21" x14ac:dyDescent="0.35"/>
  <cols>
    <col min="1" max="1" width="19.85546875" style="257" customWidth="1"/>
    <col min="2" max="2" width="21" style="257" customWidth="1"/>
    <col min="3" max="4" width="21.85546875" style="257" customWidth="1"/>
    <col min="5" max="5" width="16.7109375" style="257" customWidth="1"/>
    <col min="6" max="6" width="17.28515625" style="257" customWidth="1"/>
    <col min="7" max="7" width="18.140625" style="257" customWidth="1"/>
    <col min="8" max="8" width="15.85546875" style="257" customWidth="1"/>
    <col min="9" max="9" width="17.5703125" style="257" customWidth="1"/>
    <col min="10" max="10" width="16.28515625" style="257" customWidth="1"/>
    <col min="11" max="11" width="17" style="257" customWidth="1"/>
    <col min="12" max="12" width="18.28515625" style="257" customWidth="1"/>
    <col min="13" max="13" width="22.42578125" style="257" customWidth="1"/>
    <col min="14" max="14" width="19" style="257" customWidth="1"/>
    <col min="15" max="15" width="18.5703125" style="257" customWidth="1"/>
    <col min="16" max="17" width="17.28515625" style="257" customWidth="1"/>
    <col min="18" max="18" width="15.7109375" style="257" customWidth="1"/>
    <col min="19" max="19" width="13" style="257" customWidth="1"/>
    <col min="20" max="20" width="13.28515625" style="257" customWidth="1"/>
    <col min="21" max="21" width="12" style="257" customWidth="1"/>
    <col min="22" max="23" width="14.28515625" style="257" customWidth="1"/>
    <col min="24" max="24" width="15.85546875" style="257" customWidth="1"/>
    <col min="25" max="25" width="13" style="257" customWidth="1"/>
    <col min="26" max="26" width="15.28515625" style="257" customWidth="1"/>
    <col min="27" max="27" width="13.7109375" style="257" customWidth="1"/>
    <col min="28" max="28" width="12.42578125" style="257" customWidth="1"/>
    <col min="29" max="29" width="11.85546875" style="257" customWidth="1"/>
    <col min="30" max="30" width="14.28515625" style="257" customWidth="1"/>
    <col min="31" max="16384" width="13" style="257"/>
  </cols>
  <sheetData>
    <row r="1" spans="1:29" x14ac:dyDescent="0.35">
      <c r="A1" s="449" t="s">
        <v>30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</row>
    <row r="2" spans="1:29" x14ac:dyDescent="0.35">
      <c r="A2" s="449" t="s">
        <v>279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</row>
    <row r="3" spans="1:29" x14ac:dyDescent="0.35">
      <c r="A3" s="450" t="str">
        <f>งานบริหาร!A3</f>
        <v>ตั้งแต่วันที่ 1 ตุลาคม 2559 ถึงวันที่ 30 กันยายน 2560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  <c r="O3" s="450"/>
      <c r="P3" s="450"/>
      <c r="Q3" s="450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</row>
    <row r="4" spans="1:29" ht="21" customHeight="1" x14ac:dyDescent="0.35">
      <c r="A4" s="452" t="s">
        <v>21</v>
      </c>
      <c r="B4" s="452" t="s">
        <v>22</v>
      </c>
      <c r="C4" s="452" t="s">
        <v>392</v>
      </c>
      <c r="D4" s="452" t="s">
        <v>393</v>
      </c>
      <c r="E4" s="452" t="s">
        <v>9</v>
      </c>
      <c r="F4" s="455" t="s">
        <v>206</v>
      </c>
      <c r="G4" s="456"/>
      <c r="H4" s="456"/>
      <c r="I4" s="456"/>
      <c r="J4" s="456"/>
      <c r="K4" s="456"/>
      <c r="L4" s="456"/>
      <c r="M4" s="456"/>
      <c r="N4" s="456"/>
      <c r="O4" s="456"/>
      <c r="P4" s="456"/>
      <c r="Q4" s="457"/>
    </row>
    <row r="5" spans="1:29" x14ac:dyDescent="0.35">
      <c r="A5" s="453"/>
      <c r="B5" s="453"/>
      <c r="C5" s="453"/>
      <c r="D5" s="453"/>
      <c r="E5" s="453"/>
      <c r="F5" s="458"/>
      <c r="G5" s="459"/>
      <c r="H5" s="459"/>
      <c r="I5" s="459"/>
      <c r="J5" s="459"/>
      <c r="K5" s="459"/>
      <c r="L5" s="459"/>
      <c r="M5" s="459"/>
      <c r="N5" s="459"/>
      <c r="O5" s="459"/>
      <c r="P5" s="459"/>
      <c r="Q5" s="460"/>
    </row>
    <row r="6" spans="1:29" x14ac:dyDescent="0.35">
      <c r="A6" s="453"/>
      <c r="B6" s="453"/>
      <c r="C6" s="453"/>
      <c r="D6" s="453"/>
      <c r="E6" s="453"/>
      <c r="F6" s="452" t="s">
        <v>80</v>
      </c>
      <c r="G6" s="451" t="s">
        <v>79</v>
      </c>
      <c r="H6" s="451" t="s">
        <v>71</v>
      </c>
      <c r="I6" s="451" t="s">
        <v>54</v>
      </c>
      <c r="J6" s="451" t="s">
        <v>62</v>
      </c>
      <c r="K6" s="451" t="s">
        <v>78</v>
      </c>
      <c r="L6" s="451" t="s">
        <v>317</v>
      </c>
      <c r="M6" s="451" t="s">
        <v>259</v>
      </c>
      <c r="N6" s="451" t="s">
        <v>260</v>
      </c>
      <c r="O6" s="451" t="s">
        <v>261</v>
      </c>
      <c r="P6" s="451" t="s">
        <v>31</v>
      </c>
      <c r="Q6" s="451" t="s">
        <v>23</v>
      </c>
    </row>
    <row r="7" spans="1:29" ht="21" customHeight="1" x14ac:dyDescent="0.35">
      <c r="A7" s="453"/>
      <c r="B7" s="453"/>
      <c r="C7" s="453"/>
      <c r="D7" s="453"/>
      <c r="E7" s="453"/>
      <c r="F7" s="453"/>
      <c r="G7" s="451"/>
      <c r="H7" s="451"/>
      <c r="I7" s="451"/>
      <c r="J7" s="451"/>
      <c r="K7" s="451"/>
      <c r="L7" s="451"/>
      <c r="M7" s="451"/>
      <c r="N7" s="451"/>
      <c r="O7" s="451"/>
      <c r="P7" s="451"/>
      <c r="Q7" s="451"/>
    </row>
    <row r="8" spans="1:29" ht="21" customHeight="1" x14ac:dyDescent="0.35">
      <c r="A8" s="454"/>
      <c r="B8" s="454"/>
      <c r="C8" s="454"/>
      <c r="D8" s="454"/>
      <c r="E8" s="454"/>
      <c r="F8" s="454"/>
      <c r="G8" s="451"/>
      <c r="H8" s="451"/>
      <c r="I8" s="451"/>
      <c r="J8" s="451"/>
      <c r="K8" s="451"/>
      <c r="L8" s="451"/>
      <c r="M8" s="451"/>
      <c r="N8" s="451"/>
      <c r="O8" s="451"/>
      <c r="P8" s="451"/>
      <c r="Q8" s="451"/>
    </row>
    <row r="9" spans="1:29" x14ac:dyDescent="0.35">
      <c r="A9" s="259" t="s">
        <v>24</v>
      </c>
      <c r="B9" s="259"/>
      <c r="C9" s="259"/>
      <c r="D9" s="259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</row>
    <row r="10" spans="1:29" x14ac:dyDescent="0.35">
      <c r="A10" s="261" t="s">
        <v>127</v>
      </c>
      <c r="B10" s="262">
        <f>SUM(งานบริหาร!D7+รักษาความสงบ!D7+การศึกษา!D7+สาธารณสุข!D7+สังคมสงเคราะห์!D7+เคหะชุมชน!D7+เข้มแข็งของชุมชน!D7+ศาสนา!D7+อุตสาหกรรม!D7+การเกษตร!D7+การพาณิชย์!D7+งบกลาง!D7)</f>
        <v>2820000</v>
      </c>
      <c r="C10" s="262">
        <f>SUM(E10)</f>
        <v>2802472.26</v>
      </c>
      <c r="D10" s="262"/>
      <c r="E10" s="263">
        <f>SUM(F10:Q10)</f>
        <v>2802472.26</v>
      </c>
      <c r="F10" s="262">
        <f>SUM(แผนงานรวม!D10+เงินสะสมรวม!C10+เงินทุนสำรองเงินสะสม!C10)</f>
        <v>2802472.26</v>
      </c>
      <c r="G10" s="262">
        <f>SUM(แผนงานรวม!E10+เงินสะสมรวม!D10+เงินทุนสำรองเงินสะสม!D10)</f>
        <v>0</v>
      </c>
      <c r="H10" s="262">
        <f>SUM(แผนงานรวม!F10+เงินสะสมรวม!E10+เงินทุนสำรองเงินสะสม!E10)</f>
        <v>0</v>
      </c>
      <c r="I10" s="262">
        <f>SUM(แผนงานรวม!G10+เงินสะสมรวม!F10+เงินทุนสำรองเงินสะสม!F10)</f>
        <v>0</v>
      </c>
      <c r="J10" s="262">
        <f>SUM(แผนงานรวม!H10+เงินสะสมรวม!G10+เงินทุนสำรองเงินสะสม!G10)</f>
        <v>0</v>
      </c>
      <c r="K10" s="262">
        <f>SUM(แผนงานรวม!I10+เงินสะสมรวม!H10+เงินทุนสำรองเงินสะสม!H10)</f>
        <v>0</v>
      </c>
      <c r="L10" s="262">
        <f>SUM(แผนงานรวม!J10+เงินสะสมรวม!I10+เงินทุนสำรองเงินสะสม!I10)</f>
        <v>0</v>
      </c>
      <c r="M10" s="262">
        <f>SUM(แผนงานรวม!K10+เงินสะสมรวม!J10+เงินทุนสำรองเงินสะสม!J10)</f>
        <v>0</v>
      </c>
      <c r="N10" s="262">
        <f>SUM(แผนงานรวม!L10+เงินสะสมรวม!K10+เงินทุนสำรองเงินสะสม!K10)</f>
        <v>0</v>
      </c>
      <c r="O10" s="262">
        <f>SUM(แผนงานรวม!M10+เงินสะสมรวม!L10+เงินทุนสำรองเงินสะสม!L10)</f>
        <v>0</v>
      </c>
      <c r="P10" s="262">
        <f>SUM(แผนงานรวม!N10+เงินสะสมรวม!M10+เงินทุนสำรองเงินสะสม!M10)</f>
        <v>0</v>
      </c>
      <c r="Q10" s="262">
        <f>SUM(แผนงานรวม!O10+เงินสะสมรวม!N10+เงินทุนสำรองเงินสะสม!N10)</f>
        <v>0</v>
      </c>
      <c r="R10" s="264"/>
    </row>
    <row r="11" spans="1:29" x14ac:dyDescent="0.35">
      <c r="A11" s="261" t="s">
        <v>128</v>
      </c>
      <c r="B11" s="262">
        <f>SUM(งานบริหาร!D8+รักษาความสงบ!D8+การศึกษา!D8+สาธารณสุข!D8+สังคมสงเคราะห์!D8+เคหะชุมชน!D8+เข้มแข็งของชุมชน!D8+ศาสนา!D8+อุตสาหกรรม!D8+การเกษตร!D8+การพาณิชย์!D8+งบกลาง!D8)</f>
        <v>14692920</v>
      </c>
      <c r="C11" s="262">
        <f>SUM(E11)</f>
        <v>13719709.609999999</v>
      </c>
      <c r="D11" s="262"/>
      <c r="E11" s="263">
        <f t="shared" ref="E11:E23" si="0">SUM(F11:Q11)</f>
        <v>13719709.609999999</v>
      </c>
      <c r="F11" s="262">
        <f>SUM(แผนงานรวม!D11+เงินสะสมรวม!C11+เงินทุนสำรองเงินสะสม!C11)</f>
        <v>5905015</v>
      </c>
      <c r="G11" s="262">
        <f>SUM(แผนงานรวม!E11+เงินสะสมรวม!D11+เงินทุนสำรองเงินสะสม!D11)</f>
        <v>1279728</v>
      </c>
      <c r="H11" s="262">
        <f>SUM(แผนงานรวม!F11+เงินสะสมรวม!E11+เงินทุนสำรองเงินสะสม!E11)</f>
        <v>1252426</v>
      </c>
      <c r="I11" s="262">
        <f>SUM(แผนงานรวม!G11+เงินสะสมรวม!F11+เงินทุนสำรองเงินสะสม!F11)</f>
        <v>903188</v>
      </c>
      <c r="J11" s="262">
        <f>SUM(แผนงานรวม!H11+เงินสะสมรวม!G11+เงินทุนสำรองเงินสะสม!G11)</f>
        <v>1240320</v>
      </c>
      <c r="K11" s="262">
        <f>SUM(แผนงานรวม!I11+เงินสะสมรวม!H11+เงินทุนสำรองเงินสะสม!H11)</f>
        <v>3139032.61</v>
      </c>
      <c r="L11" s="262">
        <f>SUM(แผนงานรวม!J11+เงินสะสมรวม!I11+เงินทุนสำรองเงินสะสม!I11)</f>
        <v>0</v>
      </c>
      <c r="M11" s="262">
        <f>SUM(แผนงานรวม!K11+เงินสะสมรวม!J11+เงินทุนสำรองเงินสะสม!J11)</f>
        <v>0</v>
      </c>
      <c r="N11" s="262">
        <f>SUM(แผนงานรวม!L11+เงินสะสมรวม!K11+เงินทุนสำรองเงินสะสม!K11)</f>
        <v>0</v>
      </c>
      <c r="O11" s="262">
        <f>SUM(แผนงานรวม!M11+เงินสะสมรวม!L11+เงินทุนสำรองเงินสะสม!L11)</f>
        <v>0</v>
      </c>
      <c r="P11" s="262">
        <f>SUM(แผนงานรวม!N11+เงินสะสมรวม!M11+เงินทุนสำรองเงินสะสม!M11)</f>
        <v>0</v>
      </c>
      <c r="Q11" s="262">
        <f>SUM(แผนงานรวม!O11+เงินสะสมรวม!N11+เงินทุนสำรองเงินสะสม!N11)</f>
        <v>0</v>
      </c>
    </row>
    <row r="12" spans="1:29" x14ac:dyDescent="0.35">
      <c r="A12" s="265" t="s">
        <v>25</v>
      </c>
      <c r="B12" s="262">
        <f>SUM(งานบริหาร!D9+รักษาความสงบ!D9+การศึกษา!D9+สาธารณสุข!D9+สังคมสงเคราะห์!D9+เคหะชุมชน!D9+เข้มแข็งของชุมชน!D9+ศาสนา!D9+อุตสาหกรรม!D9+การเกษตร!D9+การพาณิชย์!D9+งบกลาง!D9)</f>
        <v>996600</v>
      </c>
      <c r="C12" s="262">
        <f>SUM(E12)</f>
        <v>675395</v>
      </c>
      <c r="D12" s="262"/>
      <c r="E12" s="263">
        <f t="shared" si="0"/>
        <v>675395</v>
      </c>
      <c r="F12" s="262">
        <f>SUM(แผนงานรวม!D12+เงินสะสมรวม!C12+เงินทุนสำรองเงินสะสม!C12)</f>
        <v>331319</v>
      </c>
      <c r="G12" s="262">
        <f>SUM(แผนงานรวม!E12+เงินสะสมรวม!D12+เงินทุนสำรองเงินสะสม!D12)</f>
        <v>0</v>
      </c>
      <c r="H12" s="262">
        <f>SUM(แผนงานรวม!F12+เงินสะสมรวม!E12+เงินทุนสำรองเงินสะสม!E12)</f>
        <v>37714.25</v>
      </c>
      <c r="I12" s="262">
        <f>SUM(แผนงานรวม!G12+เงินสะสมรวม!F12+เงินทุนสำรองเงินสะสม!F12)</f>
        <v>47506.75</v>
      </c>
      <c r="J12" s="262">
        <f>SUM(แผนงานรวม!H12+เงินสะสมรวม!G12+เงินทุนสำรองเงินสะสม!G12)</f>
        <v>66000</v>
      </c>
      <c r="K12" s="262">
        <f>SUM(แผนงานรวม!I12+เงินสะสมรวม!H12+เงินทุนสำรองเงินสะสม!H12)</f>
        <v>192855</v>
      </c>
      <c r="L12" s="262">
        <f>SUM(แผนงานรวม!J12+เงินสะสมรวม!I12+เงินทุนสำรองเงินสะสม!I12)</f>
        <v>0</v>
      </c>
      <c r="M12" s="262">
        <f>SUM(แผนงานรวม!K12+เงินสะสมรวม!J12+เงินทุนสำรองเงินสะสม!J12)</f>
        <v>0</v>
      </c>
      <c r="N12" s="262">
        <f>SUM(แผนงานรวม!L12+เงินสะสมรวม!K12+เงินทุนสำรองเงินสะสม!K12)</f>
        <v>0</v>
      </c>
      <c r="O12" s="262">
        <f>SUM(แผนงานรวม!M12+เงินสะสมรวม!L12+เงินทุนสำรองเงินสะสม!L12)</f>
        <v>0</v>
      </c>
      <c r="P12" s="262">
        <f>SUM(แผนงานรวม!N12+เงินสะสมรวม!M12+เงินทุนสำรองเงินสะสม!M12)</f>
        <v>0</v>
      </c>
      <c r="Q12" s="262">
        <f>SUM(แผนงานรวม!O12+เงินสะสมรวม!N12+เงินทุนสำรองเงินสะสม!N12)</f>
        <v>0</v>
      </c>
    </row>
    <row r="13" spans="1:29" x14ac:dyDescent="0.35">
      <c r="A13" s="266" t="s">
        <v>26</v>
      </c>
      <c r="B13" s="262">
        <f>SUM(งานบริหาร!D10+รักษาความสงบ!D10+การศึกษา!D10+สาธารณสุข!D10+สังคมสงเคราะห์!D10+เคหะชุมชน!D10+เข้มแข็งของชุมชน!D10+ศาสนา!D10+อุตสาหกรรม!D10+การเกษตร!D10+การพาณิชย์!D10+งบกลาง!D10)</f>
        <v>10388100</v>
      </c>
      <c r="C13" s="262">
        <f>SUM(E13)</f>
        <v>8480274.3400000017</v>
      </c>
      <c r="D13" s="262"/>
      <c r="E13" s="263">
        <f t="shared" si="0"/>
        <v>8480274.3400000017</v>
      </c>
      <c r="F13" s="262">
        <f>SUM(แผนงานรวม!D13+เงินสะสมรวม!C13+เงินทุนสำรองเงินสะสม!C13)</f>
        <v>2679024.1000000006</v>
      </c>
      <c r="G13" s="262">
        <f>SUM(แผนงานรวม!E13+เงินสะสมรวม!D13+เงินทุนสำรองเงินสะสม!D13)</f>
        <v>276008.59999999998</v>
      </c>
      <c r="H13" s="262">
        <f>SUM(แผนงานรวม!F13+เงินสะสมรวม!E13+เงินทุนสำรองเงินสะสม!E13)</f>
        <v>908258</v>
      </c>
      <c r="I13" s="262">
        <f>SUM(แผนงานรวม!G13+เงินสะสมรวม!F13+เงินทุนสำรองเงินสะสม!F13)</f>
        <v>297131</v>
      </c>
      <c r="J13" s="262">
        <f>SUM(แผนงานรวม!H13+เงินสะสมรวม!G13+เงินทุนสำรองเงินสะสม!G13)</f>
        <v>39355</v>
      </c>
      <c r="K13" s="262">
        <f>SUM(แผนงานรวม!I13+เงินสะสมรวม!H13+เงินทุนสำรองเงินสะสม!H13)</f>
        <v>2558873.64</v>
      </c>
      <c r="L13" s="262">
        <f>SUM(แผนงานรวม!J13+เงินสะสมรวม!I13+เงินทุนสำรองเงินสะสม!I13)</f>
        <v>1054896</v>
      </c>
      <c r="M13" s="262">
        <f>SUM(แผนงานรวม!K13+เงินสะสมรวม!J13+เงินทุนสำรองเงินสะสม!J13)</f>
        <v>216728</v>
      </c>
      <c r="N13" s="262">
        <f>SUM(แผนงานรวม!L13+เงินสะสมรวม!K13+เงินทุนสำรองเงินสะสม!K13)</f>
        <v>450000</v>
      </c>
      <c r="O13" s="262">
        <f>SUM(แผนงานรวม!M13+เงินสะสมรวม!L13+เงินทุนสำรองเงินสะสม!L13)</f>
        <v>0</v>
      </c>
      <c r="P13" s="262">
        <f>SUM(แผนงานรวม!N13+เงินสะสมรวม!M13+เงินทุนสำรองเงินสะสม!M13)</f>
        <v>0</v>
      </c>
      <c r="Q13" s="262">
        <f>SUM(แผนงานรวม!O13+เงินสะสมรวม!N13+เงินทุนสำรองเงินสะสม!N13)</f>
        <v>0</v>
      </c>
    </row>
    <row r="14" spans="1:29" x14ac:dyDescent="0.35">
      <c r="A14" s="266" t="s">
        <v>26</v>
      </c>
      <c r="B14" s="262"/>
      <c r="C14" s="262"/>
      <c r="D14" s="262">
        <f>SUM(E14)</f>
        <v>0</v>
      </c>
      <c r="E14" s="263">
        <f>SUM(F14:Q14)</f>
        <v>0</v>
      </c>
      <c r="F14" s="262">
        <f>SUM(แผนงานรวม!D14+เงินสะสมรวม!C14+เงินทุนสำรองเงินสะสม!C14)</f>
        <v>0</v>
      </c>
      <c r="G14" s="262">
        <f>SUM(แผนงานรวม!E14+เงินสะสมรวม!D14+เงินทุนสำรองเงินสะสม!D14)</f>
        <v>0</v>
      </c>
      <c r="H14" s="262">
        <f>SUM(แผนงานรวม!F14+เงินสะสมรวม!E14+เงินทุนสำรองเงินสะสม!E14)</f>
        <v>0</v>
      </c>
      <c r="I14" s="262">
        <f>SUM(แผนงานรวม!G14+เงินสะสมรวม!F14+เงินทุนสำรองเงินสะสม!F14)</f>
        <v>0</v>
      </c>
      <c r="J14" s="262">
        <f>SUM(แผนงานรวม!H14+เงินสะสมรวม!G14+เงินทุนสำรองเงินสะสม!G14)</f>
        <v>0</v>
      </c>
      <c r="K14" s="262">
        <f>SUM(แผนงานรวม!I14+เงินสะสมรวม!H14+เงินทุนสำรองเงินสะสม!H14)</f>
        <v>0</v>
      </c>
      <c r="L14" s="262">
        <f>SUM(แผนงานรวม!J14+เงินสะสมรวม!I14+เงินทุนสำรองเงินสะสม!I14)</f>
        <v>0</v>
      </c>
      <c r="M14" s="262">
        <f>SUM(แผนงานรวม!K14+เงินสะสมรวม!J14+เงินทุนสำรองเงินสะสม!J14)</f>
        <v>0</v>
      </c>
      <c r="N14" s="262">
        <f>SUM(แผนงานรวม!L14+เงินสะสมรวม!K14+เงินทุนสำรองเงินสะสม!K14)</f>
        <v>0</v>
      </c>
      <c r="O14" s="262">
        <f>SUM(แผนงานรวม!M14+เงินสะสมรวม!L14+เงินทุนสำรองเงินสะสม!L14)</f>
        <v>0</v>
      </c>
      <c r="P14" s="262">
        <f>SUM(แผนงานรวม!N14+เงินสะสมรวม!M14+เงินทุนสำรองเงินสะสม!M14)</f>
        <v>0</v>
      </c>
      <c r="Q14" s="262">
        <f>SUM(แผนงานรวม!O14+เงินสะสมรวม!N14+เงินทุนสำรองเงินสะสม!N14)</f>
        <v>0</v>
      </c>
    </row>
    <row r="15" spans="1:29" x14ac:dyDescent="0.35">
      <c r="A15" s="261" t="s">
        <v>27</v>
      </c>
      <c r="B15" s="262">
        <f>SUM(งานบริหาร!D12+รักษาความสงบ!D12+การศึกษา!D12+สาธารณสุข!D12+สังคมสงเคราะห์!D12+เคหะชุมชน!D12+เข้มแข็งของชุมชน!D12+ศาสนา!D12+อุตสาหกรรม!D12+การเกษตร!D12+การพาณิชย์!D12+งบกลาง!D12)</f>
        <v>5232500</v>
      </c>
      <c r="C15" s="262">
        <f>SUM(E15)</f>
        <v>4294424.08</v>
      </c>
      <c r="D15" s="262"/>
      <c r="E15" s="263">
        <f t="shared" si="0"/>
        <v>4294424.08</v>
      </c>
      <c r="F15" s="262">
        <f>SUM(แผนงานรวม!D15+เงินสะสมรวม!C15+เงินทุนสำรองเงินสะสม!C15)</f>
        <v>709511.78</v>
      </c>
      <c r="G15" s="262">
        <f>SUM(แผนงานรวม!E15+เงินสะสมรวม!D15+เงินทุนสำรองเงินสะสม!D15)</f>
        <v>363629</v>
      </c>
      <c r="H15" s="262">
        <f>SUM(แผนงานรวม!F15+เงินสะสมรวม!E15+เงินทุนสำรองเงินสะสม!E15)</f>
        <v>1637210.1600000001</v>
      </c>
      <c r="I15" s="262">
        <f>SUM(แผนงานรวม!G15+เงินสะสมรวม!F15+เงินทุนสำรองเงินสะสม!F15)</f>
        <v>33083</v>
      </c>
      <c r="J15" s="262">
        <f>SUM(แผนงานรวม!H15+เงินสะสมรวม!G15+เงินทุนสำรองเงินสะสม!G15)</f>
        <v>97139</v>
      </c>
      <c r="K15" s="262">
        <f>SUM(แผนงานรวม!I15+เงินสะสมรวม!H15+เงินทุนสำรองเงินสะสม!H15)</f>
        <v>1453851.1400000001</v>
      </c>
      <c r="L15" s="262">
        <f>SUM(แผนงานรวม!J15+เงินสะสมรวม!I15+เงินทุนสำรองเงินสะสม!I15)</f>
        <v>0</v>
      </c>
      <c r="M15" s="262">
        <f>SUM(แผนงานรวม!K15+เงินสะสมรวม!J15+เงินทุนสำรองเงินสะสม!J15)</f>
        <v>0</v>
      </c>
      <c r="N15" s="262">
        <f>SUM(แผนงานรวม!L15+เงินสะสมรวม!K15+เงินทุนสำรองเงินสะสม!K15)</f>
        <v>0</v>
      </c>
      <c r="O15" s="262">
        <f>SUM(แผนงานรวม!M15+เงินสะสมรวม!L15+เงินทุนสำรองเงินสะสม!L15)</f>
        <v>0</v>
      </c>
      <c r="P15" s="262">
        <f>SUM(แผนงานรวม!N15+เงินสะสมรวม!M15+เงินทุนสำรองเงินสะสม!M15)</f>
        <v>0</v>
      </c>
      <c r="Q15" s="262">
        <f>SUM(แผนงานรวม!O15+เงินสะสมรวม!N15+เงินทุนสำรองเงินสะสม!N15)</f>
        <v>0</v>
      </c>
      <c r="R15" s="264"/>
    </row>
    <row r="16" spans="1:29" x14ac:dyDescent="0.35">
      <c r="A16" s="261" t="s">
        <v>28</v>
      </c>
      <c r="B16" s="262">
        <f>SUM(งานบริหาร!D13+รักษาความสงบ!D13+การศึกษา!D13+สาธารณสุข!D13+สังคมสงเคราะห์!D13+เคหะชุมชน!D13+เข้มแข็งของชุมชน!D13+ศาสนา!D13+อุตสาหกรรม!D13+การเกษตร!D13+การพาณิชย์!D13+งบกลาง!D13)</f>
        <v>1126500</v>
      </c>
      <c r="C16" s="262">
        <f t="shared" ref="C16:C18" si="1">SUM(E16)</f>
        <v>962077.87</v>
      </c>
      <c r="D16" s="262"/>
      <c r="E16" s="263">
        <f t="shared" si="0"/>
        <v>962077.87</v>
      </c>
      <c r="F16" s="262">
        <f>SUM(แผนงานรวม!D16+เงินสะสมรวม!C16+เงินทุนสำรองเงินสะสม!C16)</f>
        <v>914589.64</v>
      </c>
      <c r="G16" s="262">
        <f>SUM(แผนงานรวม!E16+เงินสะสมรวม!D16+เงินทุนสำรองเงินสะสม!D16)</f>
        <v>0</v>
      </c>
      <c r="H16" s="262">
        <f>SUM(แผนงานรวม!F16+เงินสะสมรวม!E16+เงินทุนสำรองเงินสะสม!E16)</f>
        <v>0</v>
      </c>
      <c r="I16" s="262">
        <f>SUM(แผนงานรวม!G16+เงินสะสมรวม!F16+เงินทุนสำรองเงินสะสม!F16)</f>
        <v>4044.16</v>
      </c>
      <c r="J16" s="262">
        <f>SUM(แผนงานรวม!H16+เงินสะสมรวม!G16+เงินทุนสำรองเงินสะสม!G16)</f>
        <v>1417</v>
      </c>
      <c r="K16" s="262">
        <f>SUM(แผนงานรวม!I16+เงินสะสมรวม!H16+เงินทุนสำรองเงินสะสม!H16)</f>
        <v>42027.07</v>
      </c>
      <c r="L16" s="262">
        <f>SUM(แผนงานรวม!J16+เงินสะสมรวม!I16+เงินทุนสำรองเงินสะสม!I16)</f>
        <v>0</v>
      </c>
      <c r="M16" s="262">
        <f>SUM(แผนงานรวม!K16+เงินสะสมรวม!J16+เงินทุนสำรองเงินสะสม!J16)</f>
        <v>0</v>
      </c>
      <c r="N16" s="262">
        <f>SUM(แผนงานรวม!L16+เงินสะสมรวม!K16+เงินทุนสำรองเงินสะสม!K16)</f>
        <v>0</v>
      </c>
      <c r="O16" s="262">
        <f>SUM(แผนงานรวม!M16+เงินสะสมรวม!L16+เงินทุนสำรองเงินสะสม!L16)</f>
        <v>0</v>
      </c>
      <c r="P16" s="262">
        <f>SUM(แผนงานรวม!N16+เงินสะสมรวม!M16+เงินทุนสำรองเงินสะสม!M16)</f>
        <v>0</v>
      </c>
      <c r="Q16" s="262">
        <f>SUM(แผนงานรวม!O16+เงินสะสมรวม!N16+เงินทุนสำรองเงินสะสม!N16)</f>
        <v>0</v>
      </c>
    </row>
    <row r="17" spans="1:17" x14ac:dyDescent="0.35">
      <c r="A17" s="261" t="s">
        <v>316</v>
      </c>
      <c r="B17" s="262">
        <f>SUM(งานบริหาร!D14+รักษาความสงบ!D14+การศึกษา!D14+สาธารณสุข!D14+สังคมสงเคราะห์!D14+เคหะชุมชน!D14+เข้มแข็งของชุมชน!D14+ศาสนา!D14+อุตสาหกรรม!D14+การเกษตร!D14+การพาณิชย์!D14+งบกลาง!D14)</f>
        <v>2132840</v>
      </c>
      <c r="C17" s="262">
        <f t="shared" si="1"/>
        <v>1352000</v>
      </c>
      <c r="D17" s="262"/>
      <c r="E17" s="263">
        <f t="shared" si="0"/>
        <v>1352000</v>
      </c>
      <c r="F17" s="262">
        <f>SUM(แผนงานรวม!D17+เงินสะสมรวม!C17+เงินทุนสำรองเงินสะสม!C17)</f>
        <v>178900</v>
      </c>
      <c r="G17" s="262">
        <f>SUM(แผนงานรวม!E17+เงินสะสมรวม!D17+เงินทุนสำรองเงินสะสม!D17)</f>
        <v>15000</v>
      </c>
      <c r="H17" s="262">
        <f>SUM(แผนงานรวม!F17+เงินสะสมรวม!E17+เงินทุนสำรองเงินสะสม!E17)</f>
        <v>1035400</v>
      </c>
      <c r="I17" s="262">
        <f>SUM(แผนงานรวม!G17+เงินสะสมรวม!F17+เงินทุนสำรองเงินสะสม!F17)</f>
        <v>44000</v>
      </c>
      <c r="J17" s="262">
        <f>SUM(แผนงานรวม!H17+เงินสะสมรวม!G17+เงินทุนสำรองเงินสะสม!G17)</f>
        <v>78700</v>
      </c>
      <c r="K17" s="262">
        <f>SUM(แผนงานรวม!I17+เงินสะสมรวม!H17+เงินทุนสำรองเงินสะสม!H17)</f>
        <v>0</v>
      </c>
      <c r="L17" s="262">
        <f>SUM(แผนงานรวม!J17+เงินสะสมรวม!I17+เงินทุนสำรองเงินสะสม!I17)</f>
        <v>0</v>
      </c>
      <c r="M17" s="262">
        <f>SUM(แผนงานรวม!K17+เงินสะสมรวม!J17+เงินทุนสำรองเงินสะสม!J17)</f>
        <v>0</v>
      </c>
      <c r="N17" s="262">
        <f>SUM(แผนงานรวม!L17+เงินสะสมรวม!K17+เงินทุนสำรองเงินสะสม!K17)</f>
        <v>0</v>
      </c>
      <c r="O17" s="262">
        <f>SUM(แผนงานรวม!M17+เงินสะสมรวม!L17+เงินทุนสำรองเงินสะสม!L17)</f>
        <v>0</v>
      </c>
      <c r="P17" s="262">
        <f>SUM(แผนงานรวม!N17+เงินสะสมรวม!M17+เงินทุนสำรองเงินสะสม!M17)</f>
        <v>0</v>
      </c>
      <c r="Q17" s="262">
        <f>SUM(แผนงานรวม!O17+เงินสะสมรวม!N17+เงินทุนสำรองเงินสะสม!N17)</f>
        <v>0</v>
      </c>
    </row>
    <row r="18" spans="1:17" x14ac:dyDescent="0.35">
      <c r="A18" s="261" t="s">
        <v>45</v>
      </c>
      <c r="B18" s="262">
        <f>SUM(งานบริหาร!D15+รักษาความสงบ!D15+การศึกษา!D15+สาธารณสุข!D15+สังคมสงเคราะห์!D15+เคหะชุมชน!D15+เข้มแข็งของชุมชน!D15+ศาสนา!D15+อุตสาหกรรม!D15+การเกษตร!D15+การพาณิชย์!D15+งบกลาง!D15)</f>
        <v>2921000</v>
      </c>
      <c r="C18" s="262">
        <f t="shared" si="1"/>
        <v>3820353</v>
      </c>
      <c r="D18" s="262"/>
      <c r="E18" s="263">
        <f t="shared" si="0"/>
        <v>3820353</v>
      </c>
      <c r="F18" s="262">
        <f>SUM(แผนงานรวม!D18+เงินสะสมรวม!C18+เงินทุนสำรองเงินสะสม!C18)</f>
        <v>299000</v>
      </c>
      <c r="G18" s="262">
        <f>SUM(แผนงานรวม!E18+เงินสะสมรวม!D18+เงินทุนสำรองเงินสะสม!D18)</f>
        <v>49000</v>
      </c>
      <c r="H18" s="262">
        <f>SUM(แผนงานรวม!F18+เงินสะสมรวม!E18+เงินทุนสำรองเงินสะสม!E18)</f>
        <v>838000</v>
      </c>
      <c r="I18" s="262">
        <f>SUM(แผนงานรวม!G18+เงินสะสมรวม!F18+เงินทุนสำรองเงินสะสม!F18)</f>
        <v>0</v>
      </c>
      <c r="J18" s="262">
        <f>SUM(แผนงานรวม!H18+เงินสะสมรวม!G18+เงินทุนสำรองเงินสะสม!G18)</f>
        <v>0</v>
      </c>
      <c r="K18" s="262">
        <f>SUM(แผนงานรวม!I18+เงินสะสมรวม!H18+เงินทุนสำรองเงินสะสม!H18)</f>
        <v>0</v>
      </c>
      <c r="L18" s="262">
        <f>SUM(แผนงานรวม!J18+เงินสะสมรวม!I18+เงินทุนสำรองเงินสะสม!I18)</f>
        <v>0</v>
      </c>
      <c r="M18" s="262">
        <f>SUM(แผนงานรวม!K18+เงินสะสมรวม!J18+เงินทุนสำรองเงินสะสม!J18)</f>
        <v>0</v>
      </c>
      <c r="N18" s="262">
        <f>SUM(แผนงานรวม!L18+เงินสะสมรวม!K18+เงินทุนสำรองเงินสะสม!K18)</f>
        <v>2634353</v>
      </c>
      <c r="O18" s="262">
        <f>SUM(แผนงานรวม!M18+เงินสะสมรวม!L18+เงินทุนสำรองเงินสะสม!L18)</f>
        <v>0</v>
      </c>
      <c r="P18" s="262">
        <f>SUM(แผนงานรวม!N18+เงินสะสมรวม!M18+เงินทุนสำรองเงินสะสม!M18)</f>
        <v>0</v>
      </c>
      <c r="Q18" s="262">
        <f>SUM(แผนงานรวม!O18+เงินสะสมรวม!N18+เงินทุนสำรองเงินสะสม!N18)</f>
        <v>0</v>
      </c>
    </row>
    <row r="19" spans="1:17" x14ac:dyDescent="0.35">
      <c r="A19" s="261" t="s">
        <v>45</v>
      </c>
      <c r="B19" s="262">
        <f>SUM(งานบริหาร!D16+รักษาความสงบ!D16+การศึกษา!D16+สาธารณสุข!D16+สังคมสงเคราะห์!D16+เคหะชุมชน!D16+เข้มแข็งของชุมชน!D16+ศาสนา!D16+อุตสาหกรรม!D16+การเกษตร!D16+การพาณิชย์!D16+งบกลาง!D16)</f>
        <v>0</v>
      </c>
      <c r="C19" s="262"/>
      <c r="D19" s="262">
        <f>SUM(E19)</f>
        <v>0</v>
      </c>
      <c r="E19" s="263">
        <f t="shared" si="0"/>
        <v>0</v>
      </c>
      <c r="F19" s="262">
        <f>SUM(แผนงานรวม!D19+เงินสะสมรวม!C19+เงินทุนสำรองเงินสะสม!C19)</f>
        <v>0</v>
      </c>
      <c r="G19" s="262">
        <f>SUM(แผนงานรวม!E19+เงินสะสมรวม!D19+เงินทุนสำรองเงินสะสม!D19)</f>
        <v>0</v>
      </c>
      <c r="H19" s="262">
        <f>SUM(แผนงานรวม!F19+เงินสะสมรวม!E19+เงินทุนสำรองเงินสะสม!E19)</f>
        <v>0</v>
      </c>
      <c r="I19" s="262">
        <f>SUM(แผนงานรวม!G19+เงินสะสมรวม!F19+เงินทุนสำรองเงินสะสม!F19)</f>
        <v>0</v>
      </c>
      <c r="J19" s="262">
        <f>SUM(แผนงานรวม!H19+เงินสะสมรวม!G19+เงินทุนสำรองเงินสะสม!G19)</f>
        <v>0</v>
      </c>
      <c r="K19" s="262">
        <f>SUM(แผนงานรวม!I19+เงินสะสมรวม!H19+เงินทุนสำรองเงินสะสม!H19)</f>
        <v>0</v>
      </c>
      <c r="L19" s="262">
        <f>SUM(แผนงานรวม!J19+เงินสะสมรวม!I19+เงินทุนสำรองเงินสะสม!I19)</f>
        <v>0</v>
      </c>
      <c r="M19" s="262">
        <f>SUM(แผนงานรวม!K19+เงินสะสมรวม!J19+เงินทุนสำรองเงินสะสม!J19)</f>
        <v>0</v>
      </c>
      <c r="N19" s="262">
        <f>SUM(แผนงานรวม!L19+เงินสะสมรวม!K19+เงินทุนสำรองเงินสะสม!K19)</f>
        <v>0</v>
      </c>
      <c r="O19" s="262">
        <f>SUM(แผนงานรวม!M19+เงินสะสมรวม!L19+เงินทุนสำรองเงินสะสม!L19)</f>
        <v>0</v>
      </c>
      <c r="P19" s="262">
        <f>SUM(แผนงานรวม!N19+เงินสะสมรวม!M19+เงินทุนสำรองเงินสะสม!M19)</f>
        <v>0</v>
      </c>
      <c r="Q19" s="262">
        <f>SUM(แผนงานรวม!O19+เงินสะสมรวม!N19+เงินทุนสำรองเงินสะสม!N19)</f>
        <v>0</v>
      </c>
    </row>
    <row r="20" spans="1:17" x14ac:dyDescent="0.35">
      <c r="A20" s="265" t="s">
        <v>49</v>
      </c>
      <c r="B20" s="262">
        <f>SUM(งานบริหาร!D17+รักษาความสงบ!D17+การศึกษา!D17+สาธารณสุข!D17+สังคมสงเคราะห์!D17+เคหะชุมชน!D17+เข้มแข็งของชุมชน!D17+ศาสนา!D17+อุตสาหกรรม!D17+การเกษตร!D17+การพาณิชย์!D17+งบกลาง!D17)</f>
        <v>0</v>
      </c>
      <c r="C20" s="262"/>
      <c r="D20" s="262"/>
      <c r="E20" s="263">
        <f t="shared" si="0"/>
        <v>0</v>
      </c>
      <c r="F20" s="262">
        <f>SUM(แผนงานรวม!D20+เงินสะสมรวม!C20+เงินทุนสำรองเงินสะสม!C20)</f>
        <v>0</v>
      </c>
      <c r="G20" s="262">
        <f>SUM(แผนงานรวม!E20+เงินสะสมรวม!D20+เงินทุนสำรองเงินสะสม!D20)</f>
        <v>0</v>
      </c>
      <c r="H20" s="262">
        <f>SUM(แผนงานรวม!F20+เงินสะสมรวม!E20+เงินทุนสำรองเงินสะสม!E20)</f>
        <v>0</v>
      </c>
      <c r="I20" s="262">
        <f>SUM(แผนงานรวม!G20+เงินสะสมรวม!F20+เงินทุนสำรองเงินสะสม!F20)</f>
        <v>0</v>
      </c>
      <c r="J20" s="262">
        <f>SUM(แผนงานรวม!H20+เงินสะสมรวม!G20+เงินทุนสำรองเงินสะสม!G20)</f>
        <v>0</v>
      </c>
      <c r="K20" s="262">
        <f>SUM(แผนงานรวม!I20+เงินสะสมรวม!H20+เงินทุนสำรองเงินสะสม!H20)</f>
        <v>0</v>
      </c>
      <c r="L20" s="262">
        <f>SUM(แผนงานรวม!J20+เงินสะสมรวม!I20+เงินทุนสำรองเงินสะสม!I20)</f>
        <v>0</v>
      </c>
      <c r="M20" s="262">
        <f>SUM(แผนงานรวม!K20+เงินสะสมรวม!J20+เงินทุนสำรองเงินสะสม!J20)</f>
        <v>0</v>
      </c>
      <c r="N20" s="262">
        <f>SUM(แผนงานรวม!L20+เงินสะสมรวม!K20+เงินทุนสำรองเงินสะสม!K20)</f>
        <v>0</v>
      </c>
      <c r="O20" s="262">
        <f>SUM(แผนงานรวม!M20+เงินสะสมรวม!L20+เงินทุนสำรองเงินสะสม!L20)</f>
        <v>0</v>
      </c>
      <c r="P20" s="262">
        <f>SUM(แผนงานรวม!N20+เงินสะสมรวม!M20+เงินทุนสำรองเงินสะสม!M20)</f>
        <v>0</v>
      </c>
      <c r="Q20" s="262">
        <f>SUM(แผนงานรวม!O20+เงินสะสมรวม!N20+เงินทุนสำรองเงินสะสม!N20)</f>
        <v>0</v>
      </c>
    </row>
    <row r="21" spans="1:17" x14ac:dyDescent="0.35">
      <c r="A21" s="265" t="s">
        <v>29</v>
      </c>
      <c r="B21" s="262">
        <f>SUM(งานบริหาร!D18+รักษาความสงบ!D18+การศึกษา!D18+สาธารณสุข!D18+สังคมสงเคราะห์!D18+เคหะชุมชน!D18+เข้มแข็งของชุมชน!D18+ศาสนา!D18+อุตสาหกรรม!D18+การเกษตร!D18+การพาณิชย์!D18+งบกลาง!D18)</f>
        <v>3246000</v>
      </c>
      <c r="C21" s="262">
        <f>SUM(E21)</f>
        <v>3246000</v>
      </c>
      <c r="D21" s="262"/>
      <c r="E21" s="263">
        <f t="shared" si="0"/>
        <v>3246000</v>
      </c>
      <c r="F21" s="262">
        <f>SUM(แผนงานรวม!D21+เงินสะสมรวม!C21+เงินทุนสำรองเงินสะสม!C21)</f>
        <v>25000</v>
      </c>
      <c r="G21" s="262">
        <f>SUM(แผนงานรวม!E21+เงินสะสมรวม!D21+เงินทุนสำรองเงินสะสม!D21)</f>
        <v>0</v>
      </c>
      <c r="H21" s="262">
        <f>SUM(แผนงานรวม!F21+เงินสะสมรวม!E21+เงินทุนสำรองเงินสะสม!E21)</f>
        <v>3076000</v>
      </c>
      <c r="I21" s="262">
        <f>SUM(แผนงานรวม!G21+เงินสะสมรวม!F21+เงินทุนสำรองเงินสะสม!F21)</f>
        <v>0</v>
      </c>
      <c r="J21" s="262">
        <f>SUM(แผนงานรวม!H21+เงินสะสมรวม!G21+เงินทุนสำรองเงินสะสม!G21)</f>
        <v>0</v>
      </c>
      <c r="K21" s="262">
        <f>SUM(แผนงานรวม!I21+เงินสะสมรวม!H21+เงินทุนสำรองเงินสะสม!H21)</f>
        <v>0</v>
      </c>
      <c r="L21" s="262">
        <f>SUM(แผนงานรวม!J21+เงินสะสมรวม!I21+เงินทุนสำรองเงินสะสม!I21)</f>
        <v>70000</v>
      </c>
      <c r="M21" s="262">
        <f>SUM(แผนงานรวม!K21+เงินสะสมรวม!J21+เงินทุนสำรองเงินสะสม!J21)</f>
        <v>75000</v>
      </c>
      <c r="N21" s="262">
        <f>SUM(แผนงานรวม!L21+เงินสะสมรวม!K21+เงินทุนสำรองเงินสะสม!K21)</f>
        <v>0</v>
      </c>
      <c r="O21" s="262">
        <f>SUM(แผนงานรวม!M21+เงินสะสมรวม!L21+เงินทุนสำรองเงินสะสม!L21)</f>
        <v>0</v>
      </c>
      <c r="P21" s="262">
        <f>SUM(แผนงานรวม!N21+เงินสะสมรวม!M21+เงินทุนสำรองเงินสะสม!M21)</f>
        <v>0</v>
      </c>
      <c r="Q21" s="262">
        <f>SUM(แผนงานรวม!O21+เงินสะสมรวม!N21+เงินทุนสำรองเงินสะสม!N21)</f>
        <v>0</v>
      </c>
    </row>
    <row r="22" spans="1:17" x14ac:dyDescent="0.35">
      <c r="A22" s="261" t="s">
        <v>23</v>
      </c>
      <c r="B22" s="262">
        <f>SUM(งานบริหาร!D19+รักษาความสงบ!D19+การศึกษา!D19+สาธารณสุข!D19+สังคมสงเคราะห์!D19+เคหะชุมชน!D19+เข้มแข็งของชุมชน!D19+ศาสนา!D19+อุตสาหกรรม!D19+การเกษตร!D19+การพาณิชย์!D19+งบกลาง!D19)</f>
        <v>9037500</v>
      </c>
      <c r="C22" s="262">
        <f>SUM(B22)</f>
        <v>9037500</v>
      </c>
      <c r="D22" s="262"/>
      <c r="E22" s="263">
        <f t="shared" si="0"/>
        <v>8285781.4000000004</v>
      </c>
      <c r="F22" s="262">
        <f>SUM(แผนงานรวม!D22+เงินสะสมรวม!C22+เงินทุนสำรองเงินสะสม!C22)</f>
        <v>0</v>
      </c>
      <c r="G22" s="262">
        <f>SUM(แผนงานรวม!E22+เงินสะสมรวม!D22+เงินทุนสำรองเงินสะสม!D22)</f>
        <v>0</v>
      </c>
      <c r="H22" s="262">
        <f>SUM(แผนงานรวม!F22+เงินสะสมรวม!E22+เงินทุนสำรองเงินสะสม!E22)</f>
        <v>0</v>
      </c>
      <c r="I22" s="262">
        <f>SUM(แผนงานรวม!G22+เงินสะสมรวม!F22+เงินทุนสำรองเงินสะสม!F22)</f>
        <v>0</v>
      </c>
      <c r="J22" s="262">
        <f>SUM(แผนงานรวม!H22+เงินสะสมรวม!G22+เงินทุนสำรองเงินสะสม!G22)</f>
        <v>0</v>
      </c>
      <c r="K22" s="262">
        <f>SUM(แผนงานรวม!I22+เงินสะสมรวม!H22+เงินทุนสำรองเงินสะสม!H22)</f>
        <v>0</v>
      </c>
      <c r="L22" s="262">
        <f>SUM(แผนงานรวม!J22+เงินสะสมรวม!I22+เงินทุนสำรองเงินสะสม!I22)</f>
        <v>0</v>
      </c>
      <c r="M22" s="262">
        <f>SUM(แผนงานรวม!K22+เงินสะสมรวม!J22+เงินทุนสำรองเงินสะสม!J22)</f>
        <v>0</v>
      </c>
      <c r="N22" s="262">
        <f>SUM(แผนงานรวม!L22+เงินสะสมรวม!K22+เงินทุนสำรองเงินสะสม!K22)</f>
        <v>0</v>
      </c>
      <c r="O22" s="262">
        <f>SUM(แผนงานรวม!M22+เงินสะสมรวม!L22+เงินทุนสำรองเงินสะสม!L22)</f>
        <v>0</v>
      </c>
      <c r="P22" s="262">
        <f>SUM(แผนงานรวม!N22+เงินสะสมรวม!M22+เงินทุนสำรองเงินสะสม!M22)</f>
        <v>0</v>
      </c>
      <c r="Q22" s="262">
        <f>SUM(แผนงานรวม!O22+เงินสะสมรวม!N22+เงินทุนสำรองเงินสะสม!N22)</f>
        <v>8285781.4000000004</v>
      </c>
    </row>
    <row r="23" spans="1:17" x14ac:dyDescent="0.35">
      <c r="A23" s="261" t="s">
        <v>23</v>
      </c>
      <c r="B23" s="262">
        <f>SUM(งานบริหาร!D20+รักษาความสงบ!D20+การศึกษา!D20+สาธารณสุข!D20+สังคมสงเคราะห์!D20+เคหะชุมชน!D20+เข้มแข็งของชุมชน!D20+ศาสนา!D20+อุตสาหกรรม!D20+การเกษตร!D20+การพาณิชย์!D20+งบกลาง!D20)</f>
        <v>0</v>
      </c>
      <c r="C23" s="262"/>
      <c r="D23" s="262">
        <f>SUM(E23)</f>
        <v>0</v>
      </c>
      <c r="E23" s="263">
        <f t="shared" si="0"/>
        <v>0</v>
      </c>
      <c r="F23" s="262">
        <f>SUM(แผนงานรวม!D23+เงินสะสมรวม!C23+เงินทุนสำรองเงินสะสม!C23)</f>
        <v>0</v>
      </c>
      <c r="G23" s="262">
        <f>SUM(แผนงานรวม!E23+เงินสะสมรวม!D23+เงินทุนสำรองเงินสะสม!D23)</f>
        <v>0</v>
      </c>
      <c r="H23" s="262">
        <f>SUM(แผนงานรวม!F23+เงินสะสมรวม!E23+เงินทุนสำรองเงินสะสม!E23)</f>
        <v>0</v>
      </c>
      <c r="I23" s="262">
        <f>SUM(แผนงานรวม!G23+เงินสะสมรวม!F23+เงินทุนสำรองเงินสะสม!F23)</f>
        <v>0</v>
      </c>
      <c r="J23" s="262">
        <f>SUM(แผนงานรวม!H23+เงินสะสมรวม!G23+เงินทุนสำรองเงินสะสม!G23)</f>
        <v>0</v>
      </c>
      <c r="K23" s="262">
        <f>SUM(แผนงานรวม!I23+เงินสะสมรวม!H23+เงินทุนสำรองเงินสะสม!H23)</f>
        <v>0</v>
      </c>
      <c r="L23" s="262">
        <f>SUM(แผนงานรวม!J23+เงินสะสมรวม!I23+เงินทุนสำรองเงินสะสม!I23)</f>
        <v>0</v>
      </c>
      <c r="M23" s="262">
        <f>SUM(แผนงานรวม!K23+เงินสะสมรวม!J23+เงินทุนสำรองเงินสะสม!J23)</f>
        <v>0</v>
      </c>
      <c r="N23" s="262">
        <f>SUM(แผนงานรวม!L23+เงินสะสมรวม!K23+เงินทุนสำรองเงินสะสม!K23)</f>
        <v>0</v>
      </c>
      <c r="O23" s="262">
        <f>SUM(แผนงานรวม!M23+เงินสะสมรวม!L23+เงินทุนสำรองเงินสะสม!L23)</f>
        <v>0</v>
      </c>
      <c r="P23" s="262">
        <f>SUM(แผนงานรวม!N23+เงินสะสมรวม!M23+เงินทุนสำรองเงินสะสม!M23)</f>
        <v>0</v>
      </c>
      <c r="Q23" s="262">
        <f>SUM(แผนงานรวม!O23+เงินสะสมรวม!N23+เงินทุนสำรองเงินสะสม!N23)</f>
        <v>0</v>
      </c>
    </row>
    <row r="24" spans="1:17" x14ac:dyDescent="0.35">
      <c r="A24" s="267"/>
      <c r="B24" s="267"/>
      <c r="C24" s="267"/>
      <c r="D24" s="267"/>
      <c r="E24" s="263"/>
      <c r="F24" s="261"/>
      <c r="G24" s="261"/>
      <c r="H24" s="261"/>
      <c r="I24" s="261"/>
      <c r="J24" s="261"/>
      <c r="K24" s="261"/>
      <c r="L24" s="261"/>
      <c r="M24" s="261"/>
      <c r="N24" s="261"/>
      <c r="O24" s="261"/>
      <c r="P24" s="261"/>
      <c r="Q24" s="263"/>
    </row>
    <row r="25" spans="1:17" x14ac:dyDescent="0.35">
      <c r="A25" s="268"/>
      <c r="B25" s="269">
        <f t="shared" ref="B25:Q25" si="2">SUM(B10:B24)</f>
        <v>52593960</v>
      </c>
      <c r="C25" s="269">
        <f t="shared" si="2"/>
        <v>48390206.159999996</v>
      </c>
      <c r="D25" s="269">
        <f t="shared" si="2"/>
        <v>0</v>
      </c>
      <c r="E25" s="270">
        <f t="shared" si="2"/>
        <v>47638487.559999995</v>
      </c>
      <c r="F25" s="271">
        <f t="shared" si="2"/>
        <v>13844831.779999999</v>
      </c>
      <c r="G25" s="271">
        <f t="shared" si="2"/>
        <v>1983365.6</v>
      </c>
      <c r="H25" s="271">
        <f t="shared" si="2"/>
        <v>8785008.4100000001</v>
      </c>
      <c r="I25" s="271">
        <f t="shared" si="2"/>
        <v>1328952.9099999999</v>
      </c>
      <c r="J25" s="271">
        <f t="shared" si="2"/>
        <v>1522931</v>
      </c>
      <c r="K25" s="271">
        <f t="shared" si="2"/>
        <v>7386639.4600000009</v>
      </c>
      <c r="L25" s="271">
        <f t="shared" si="2"/>
        <v>1124896</v>
      </c>
      <c r="M25" s="271">
        <f t="shared" si="2"/>
        <v>291728</v>
      </c>
      <c r="N25" s="271">
        <f t="shared" si="2"/>
        <v>3084353</v>
      </c>
      <c r="O25" s="271">
        <f t="shared" si="2"/>
        <v>0</v>
      </c>
      <c r="P25" s="271">
        <f t="shared" si="2"/>
        <v>0</v>
      </c>
      <c r="Q25" s="272">
        <f t="shared" si="2"/>
        <v>8285781.4000000004</v>
      </c>
    </row>
    <row r="26" spans="1:17" x14ac:dyDescent="0.35">
      <c r="A26" s="273" t="s">
        <v>32</v>
      </c>
      <c r="B26" s="273"/>
      <c r="C26" s="273"/>
      <c r="D26" s="273"/>
      <c r="E26" s="274"/>
      <c r="F26" s="275"/>
      <c r="G26" s="275"/>
      <c r="H26" s="275"/>
      <c r="I26" s="275"/>
      <c r="J26" s="275"/>
      <c r="K26" s="275"/>
      <c r="L26" s="275"/>
      <c r="M26" s="275"/>
      <c r="N26" s="275"/>
      <c r="O26" s="275"/>
      <c r="P26" s="275"/>
      <c r="Q26" s="276"/>
    </row>
    <row r="27" spans="1:17" x14ac:dyDescent="0.35">
      <c r="A27" s="261" t="s">
        <v>267</v>
      </c>
      <c r="B27" s="277">
        <v>2080000</v>
      </c>
      <c r="C27" s="277"/>
      <c r="D27" s="277"/>
      <c r="E27" s="68">
        <v>2609448.8199999998</v>
      </c>
      <c r="F27" s="278"/>
      <c r="G27" s="278"/>
      <c r="H27" s="278"/>
      <c r="I27" s="278"/>
      <c r="J27" s="278"/>
      <c r="K27" s="278"/>
      <c r="L27" s="278"/>
      <c r="M27" s="278"/>
      <c r="N27" s="278"/>
      <c r="O27" s="278"/>
      <c r="P27" s="278"/>
      <c r="Q27" s="279"/>
    </row>
    <row r="28" spans="1:17" x14ac:dyDescent="0.35">
      <c r="A28" s="261" t="s">
        <v>268</v>
      </c>
      <c r="B28" s="277">
        <v>1817000</v>
      </c>
      <c r="C28" s="277"/>
      <c r="D28" s="277"/>
      <c r="E28" s="68">
        <v>1892738.4</v>
      </c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9"/>
    </row>
    <row r="29" spans="1:17" x14ac:dyDescent="0.35">
      <c r="A29" s="261" t="s">
        <v>275</v>
      </c>
      <c r="B29" s="277">
        <v>1000000</v>
      </c>
      <c r="C29" s="277"/>
      <c r="D29" s="277"/>
      <c r="E29" s="68">
        <v>646287.25</v>
      </c>
      <c r="F29" s="278"/>
      <c r="G29" s="278"/>
      <c r="H29" s="278"/>
      <c r="I29" s="278"/>
      <c r="J29" s="278"/>
      <c r="K29" s="278"/>
      <c r="L29" s="278"/>
      <c r="M29" s="278"/>
      <c r="N29" s="278"/>
      <c r="O29" s="278"/>
      <c r="P29" s="278"/>
      <c r="Q29" s="279"/>
    </row>
    <row r="30" spans="1:17" x14ac:dyDescent="0.35">
      <c r="A30" s="261" t="s">
        <v>269</v>
      </c>
      <c r="B30" s="277">
        <v>0</v>
      </c>
      <c r="C30" s="277"/>
      <c r="D30" s="277"/>
      <c r="E30" s="68">
        <v>0</v>
      </c>
      <c r="F30" s="278"/>
      <c r="G30" s="278"/>
      <c r="H30" s="278"/>
      <c r="I30" s="278"/>
      <c r="J30" s="278"/>
      <c r="K30" s="278"/>
      <c r="L30" s="278"/>
      <c r="M30" s="278"/>
      <c r="N30" s="278"/>
      <c r="O30" s="278"/>
      <c r="P30" s="278"/>
      <c r="Q30" s="279"/>
    </row>
    <row r="31" spans="1:17" x14ac:dyDescent="0.35">
      <c r="A31" s="261" t="s">
        <v>270</v>
      </c>
      <c r="B31" s="277">
        <v>200000</v>
      </c>
      <c r="C31" s="277"/>
      <c r="D31" s="277"/>
      <c r="E31" s="68">
        <v>342125</v>
      </c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279"/>
    </row>
    <row r="32" spans="1:17" x14ac:dyDescent="0.35">
      <c r="A32" s="261" t="s">
        <v>271</v>
      </c>
      <c r="B32" s="277">
        <v>3000</v>
      </c>
      <c r="C32" s="277"/>
      <c r="D32" s="277"/>
      <c r="E32" s="68">
        <v>0</v>
      </c>
      <c r="F32" s="278"/>
      <c r="G32" s="278"/>
      <c r="H32" s="278"/>
      <c r="I32" s="278"/>
      <c r="J32" s="278"/>
      <c r="K32" s="278"/>
      <c r="L32" s="278"/>
      <c r="M32" s="278"/>
      <c r="N32" s="278"/>
      <c r="O32" s="278"/>
      <c r="P32" s="278"/>
      <c r="Q32" s="279"/>
    </row>
    <row r="33" spans="1:17" x14ac:dyDescent="0.35">
      <c r="A33" s="261" t="s">
        <v>272</v>
      </c>
      <c r="B33" s="277">
        <v>28000000</v>
      </c>
      <c r="C33" s="277"/>
      <c r="D33" s="277"/>
      <c r="E33" s="68">
        <v>23432772.890000001</v>
      </c>
      <c r="F33" s="278"/>
      <c r="G33" s="278"/>
      <c r="H33" s="278"/>
      <c r="I33" s="278"/>
      <c r="J33" s="278"/>
      <c r="K33" s="278"/>
      <c r="L33" s="278"/>
      <c r="M33" s="278"/>
      <c r="N33" s="278"/>
      <c r="O33" s="278"/>
      <c r="P33" s="278"/>
      <c r="Q33" s="279"/>
    </row>
    <row r="34" spans="1:17" x14ac:dyDescent="0.35">
      <c r="A34" s="261" t="s">
        <v>273</v>
      </c>
      <c r="B34" s="277">
        <v>15300000</v>
      </c>
      <c r="C34" s="277"/>
      <c r="D34" s="277"/>
      <c r="E34" s="68">
        <v>18140350</v>
      </c>
      <c r="F34" s="278"/>
      <c r="G34" s="278"/>
      <c r="H34" s="278"/>
      <c r="I34" s="278"/>
      <c r="J34" s="278"/>
      <c r="K34" s="278"/>
      <c r="L34" s="278"/>
      <c r="M34" s="278"/>
      <c r="N34" s="278"/>
      <c r="O34" s="278"/>
      <c r="P34" s="278"/>
      <c r="Q34" s="279"/>
    </row>
    <row r="35" spans="1:17" x14ac:dyDescent="0.35">
      <c r="A35" s="261" t="s">
        <v>274</v>
      </c>
      <c r="B35" s="277"/>
      <c r="C35" s="277"/>
      <c r="D35" s="277"/>
      <c r="E35" s="68">
        <v>0</v>
      </c>
      <c r="F35" s="278"/>
      <c r="G35" s="278"/>
      <c r="H35" s="278"/>
      <c r="I35" s="278"/>
      <c r="J35" s="278"/>
      <c r="K35" s="278"/>
      <c r="L35" s="278"/>
      <c r="M35" s="278"/>
      <c r="N35" s="278"/>
      <c r="O35" s="278"/>
      <c r="P35" s="278"/>
      <c r="Q35" s="279"/>
    </row>
    <row r="36" spans="1:17" x14ac:dyDescent="0.35">
      <c r="A36" s="280"/>
      <c r="B36" s="281">
        <f>SUM(B27:B35)</f>
        <v>48400000</v>
      </c>
      <c r="C36" s="281"/>
      <c r="D36" s="281"/>
      <c r="E36" s="270">
        <f>SUM(E27:E35)</f>
        <v>47063722.359999999</v>
      </c>
      <c r="F36" s="282"/>
      <c r="G36" s="282"/>
      <c r="H36" s="282"/>
      <c r="I36" s="282"/>
      <c r="J36" s="282"/>
      <c r="K36" s="282"/>
      <c r="L36" s="282"/>
      <c r="M36" s="282"/>
      <c r="N36" s="282"/>
      <c r="O36" s="282"/>
      <c r="P36" s="282"/>
      <c r="Q36" s="272"/>
    </row>
    <row r="37" spans="1:17" ht="21.75" thickBot="1" x14ac:dyDescent="0.4">
      <c r="A37" s="283" t="s">
        <v>276</v>
      </c>
      <c r="B37" s="284"/>
      <c r="C37" s="284"/>
      <c r="D37" s="284"/>
      <c r="E37" s="285">
        <f>SUM(E36-E25)</f>
        <v>-574765.19999999553</v>
      </c>
      <c r="F37" s="258"/>
      <c r="G37" s="258"/>
      <c r="H37" s="258"/>
      <c r="I37" s="258"/>
      <c r="J37" s="258"/>
      <c r="K37" s="258"/>
      <c r="L37" s="258"/>
      <c r="M37" s="258"/>
      <c r="N37" s="258"/>
      <c r="O37" s="258"/>
      <c r="P37" s="258"/>
      <c r="Q37" s="286"/>
    </row>
    <row r="38" spans="1:17" ht="21.75" thickTop="1" x14ac:dyDescent="0.35">
      <c r="A38" s="284"/>
      <c r="B38" s="284"/>
      <c r="C38" s="284"/>
      <c r="D38" s="284"/>
      <c r="E38" s="287"/>
      <c r="F38" s="258"/>
      <c r="G38" s="258"/>
      <c r="H38" s="258"/>
      <c r="I38" s="258"/>
      <c r="J38" s="258"/>
      <c r="K38" s="258"/>
      <c r="L38" s="258"/>
      <c r="M38" s="258"/>
      <c r="N38" s="258"/>
      <c r="O38" s="258"/>
      <c r="P38" s="258"/>
      <c r="Q38" s="286"/>
    </row>
    <row r="39" spans="1:17" x14ac:dyDescent="0.35">
      <c r="A39" s="284"/>
      <c r="B39" s="284"/>
      <c r="C39" s="284"/>
      <c r="D39" s="284"/>
      <c r="E39" s="287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P39" s="258"/>
      <c r="Q39" s="286"/>
    </row>
    <row r="40" spans="1:17" x14ac:dyDescent="0.35">
      <c r="A40" s="284"/>
      <c r="B40" s="461" t="s">
        <v>130</v>
      </c>
      <c r="C40" s="461"/>
      <c r="H40" s="398" t="s">
        <v>131</v>
      </c>
      <c r="I40" s="398"/>
      <c r="N40" s="461" t="s">
        <v>130</v>
      </c>
      <c r="O40" s="461"/>
      <c r="P40" s="258"/>
      <c r="Q40" s="286"/>
    </row>
    <row r="41" spans="1:17" x14ac:dyDescent="0.35">
      <c r="A41" s="284"/>
      <c r="B41" s="449" t="s">
        <v>175</v>
      </c>
      <c r="C41" s="449"/>
      <c r="H41" s="393" t="s">
        <v>455</v>
      </c>
      <c r="I41" s="393"/>
      <c r="N41" s="449" t="s">
        <v>176</v>
      </c>
      <c r="O41" s="449"/>
      <c r="P41" s="258"/>
      <c r="Q41" s="286"/>
    </row>
    <row r="42" spans="1:17" x14ac:dyDescent="0.35">
      <c r="A42" s="284"/>
      <c r="B42" s="449" t="s">
        <v>154</v>
      </c>
      <c r="C42" s="449"/>
      <c r="H42" s="393" t="s">
        <v>456</v>
      </c>
      <c r="I42" s="393"/>
      <c r="N42" s="449" t="s">
        <v>111</v>
      </c>
      <c r="O42" s="449"/>
      <c r="P42" s="258"/>
      <c r="Q42" s="286"/>
    </row>
    <row r="43" spans="1:17" x14ac:dyDescent="0.35">
      <c r="A43" s="284"/>
      <c r="B43" s="284"/>
      <c r="C43" s="284"/>
      <c r="D43" s="284"/>
      <c r="E43" s="287"/>
      <c r="F43" s="258"/>
      <c r="G43" s="258"/>
      <c r="H43" s="393" t="s">
        <v>110</v>
      </c>
      <c r="I43" s="393"/>
      <c r="J43" s="258"/>
      <c r="K43" s="258"/>
      <c r="L43" s="258"/>
      <c r="M43" s="258"/>
      <c r="N43" s="258"/>
      <c r="O43" s="258"/>
      <c r="P43" s="258"/>
      <c r="Q43" s="286"/>
    </row>
    <row r="44" spans="1:17" x14ac:dyDescent="0.35">
      <c r="A44" s="284"/>
      <c r="B44" s="284"/>
      <c r="C44" s="284"/>
      <c r="D44" s="284"/>
      <c r="E44" s="287"/>
      <c r="F44" s="258"/>
      <c r="G44" s="258"/>
      <c r="H44" s="258"/>
      <c r="I44" s="258"/>
      <c r="J44" s="258"/>
      <c r="K44" s="258"/>
      <c r="L44" s="258"/>
      <c r="M44" s="258"/>
      <c r="N44" s="258"/>
      <c r="O44" s="258"/>
      <c r="P44" s="258"/>
      <c r="Q44" s="286"/>
    </row>
    <row r="45" spans="1:17" x14ac:dyDescent="0.35">
      <c r="A45" s="284"/>
      <c r="B45" s="284"/>
      <c r="C45" s="284"/>
      <c r="D45" s="284"/>
      <c r="E45" s="287"/>
      <c r="F45" s="258"/>
      <c r="G45" s="258"/>
      <c r="H45" s="258"/>
      <c r="I45" s="258"/>
      <c r="J45" s="258"/>
      <c r="K45" s="258"/>
      <c r="L45" s="258"/>
      <c r="M45" s="258"/>
      <c r="N45" s="258"/>
      <c r="O45" s="258"/>
      <c r="P45" s="258"/>
      <c r="Q45" s="286"/>
    </row>
    <row r="46" spans="1:17" x14ac:dyDescent="0.35">
      <c r="A46" s="284"/>
      <c r="B46" s="284"/>
      <c r="C46" s="284"/>
      <c r="D46" s="284"/>
      <c r="E46" s="287"/>
      <c r="F46" s="258"/>
      <c r="G46" s="258"/>
      <c r="H46" s="258"/>
      <c r="I46" s="258"/>
      <c r="J46" s="258"/>
      <c r="K46" s="258"/>
      <c r="L46" s="258"/>
      <c r="M46" s="258"/>
      <c r="N46" s="258"/>
      <c r="O46" s="258"/>
      <c r="P46" s="258"/>
      <c r="Q46" s="286"/>
    </row>
    <row r="47" spans="1:17" x14ac:dyDescent="0.35">
      <c r="A47" s="284"/>
      <c r="B47" s="284"/>
      <c r="C47" s="284"/>
      <c r="D47" s="284"/>
      <c r="E47" s="287"/>
      <c r="F47" s="258"/>
      <c r="G47" s="258"/>
      <c r="H47" s="258"/>
      <c r="I47" s="258"/>
      <c r="J47" s="258"/>
      <c r="K47" s="258"/>
      <c r="L47" s="258"/>
      <c r="M47" s="258"/>
      <c r="N47" s="258"/>
      <c r="O47" s="258"/>
      <c r="P47" s="258"/>
      <c r="Q47" s="286"/>
    </row>
    <row r="48" spans="1:17" x14ac:dyDescent="0.35">
      <c r="A48" s="284"/>
      <c r="B48" s="284"/>
      <c r="C48" s="284"/>
      <c r="D48" s="284"/>
      <c r="E48" s="287"/>
      <c r="F48" s="258"/>
      <c r="G48" s="258"/>
      <c r="H48" s="258"/>
      <c r="I48" s="258"/>
      <c r="J48" s="258"/>
      <c r="K48" s="258"/>
      <c r="L48" s="258"/>
      <c r="M48" s="258"/>
      <c r="N48" s="258"/>
      <c r="O48" s="258"/>
      <c r="P48" s="258"/>
      <c r="Q48" s="286"/>
    </row>
    <row r="49" spans="1:17" x14ac:dyDescent="0.35">
      <c r="A49" s="284"/>
      <c r="B49" s="284"/>
      <c r="C49" s="284"/>
      <c r="D49" s="284"/>
      <c r="E49" s="287"/>
      <c r="F49" s="258"/>
      <c r="G49" s="258"/>
      <c r="H49" s="258"/>
      <c r="I49" s="258"/>
      <c r="J49" s="258"/>
      <c r="K49" s="258"/>
      <c r="L49" s="258"/>
      <c r="M49" s="258"/>
      <c r="N49" s="258"/>
      <c r="O49" s="258"/>
      <c r="P49" s="258"/>
      <c r="Q49" s="286"/>
    </row>
    <row r="50" spans="1:17" x14ac:dyDescent="0.35">
      <c r="A50" s="284"/>
      <c r="B50" s="284"/>
      <c r="C50" s="284"/>
      <c r="D50" s="284"/>
      <c r="E50" s="287"/>
      <c r="F50" s="258"/>
      <c r="G50" s="258"/>
      <c r="H50" s="258"/>
      <c r="I50" s="258"/>
      <c r="J50" s="258"/>
      <c r="K50" s="258"/>
      <c r="L50" s="258"/>
      <c r="M50" s="258"/>
      <c r="N50" s="258"/>
      <c r="O50" s="258"/>
      <c r="P50" s="258"/>
      <c r="Q50" s="286"/>
    </row>
    <row r="51" spans="1:17" x14ac:dyDescent="0.35">
      <c r="A51" s="284"/>
      <c r="B51" s="284"/>
      <c r="C51" s="284"/>
      <c r="D51" s="284"/>
      <c r="E51" s="287"/>
      <c r="F51" s="258"/>
      <c r="G51" s="258"/>
      <c r="H51" s="258"/>
      <c r="I51" s="258"/>
      <c r="J51" s="258"/>
      <c r="K51" s="258"/>
      <c r="L51" s="258"/>
      <c r="M51" s="258"/>
      <c r="N51" s="258"/>
      <c r="O51" s="258"/>
      <c r="P51" s="258"/>
      <c r="Q51" s="286"/>
    </row>
    <row r="52" spans="1:17" x14ac:dyDescent="0.35">
      <c r="A52" s="284"/>
      <c r="B52" s="284"/>
      <c r="C52" s="284"/>
      <c r="D52" s="284"/>
      <c r="E52" s="287"/>
      <c r="F52" s="258"/>
      <c r="G52" s="258"/>
      <c r="H52" s="258"/>
      <c r="I52" s="258"/>
      <c r="J52" s="258"/>
      <c r="K52" s="258"/>
      <c r="L52" s="258"/>
      <c r="M52" s="258"/>
      <c r="N52" s="258"/>
      <c r="O52" s="258"/>
      <c r="P52" s="258"/>
      <c r="Q52" s="286"/>
    </row>
  </sheetData>
  <mergeCells count="31">
    <mergeCell ref="H43:I43"/>
    <mergeCell ref="B42:C42"/>
    <mergeCell ref="H42:I42"/>
    <mergeCell ref="N42:O42"/>
    <mergeCell ref="B40:C40"/>
    <mergeCell ref="H40:I40"/>
    <mergeCell ref="N40:O40"/>
    <mergeCell ref="B41:C41"/>
    <mergeCell ref="H41:I41"/>
    <mergeCell ref="N41:O41"/>
    <mergeCell ref="I6:I8"/>
    <mergeCell ref="J6:J8"/>
    <mergeCell ref="K6:K8"/>
    <mergeCell ref="O6:O8"/>
    <mergeCell ref="P6:P8"/>
    <mergeCell ref="A1:Q1"/>
    <mergeCell ref="A2:Q2"/>
    <mergeCell ref="A3:Q3"/>
    <mergeCell ref="Q6:Q8"/>
    <mergeCell ref="A4:A8"/>
    <mergeCell ref="B4:B8"/>
    <mergeCell ref="E4:E8"/>
    <mergeCell ref="F4:Q5"/>
    <mergeCell ref="L6:L8"/>
    <mergeCell ref="M6:M8"/>
    <mergeCell ref="N6:N8"/>
    <mergeCell ref="F6:F8"/>
    <mergeCell ref="G6:G8"/>
    <mergeCell ref="H6:H8"/>
    <mergeCell ref="C4:C8"/>
    <mergeCell ref="D4:D8"/>
  </mergeCells>
  <printOptions horizontalCentered="1"/>
  <pageMargins left="7.874015748031496E-2" right="7.874015748031496E-2" top="0.39370078740157483" bottom="0.19685039370078741" header="0.31496062992125984" footer="0.31496062992125984"/>
  <pageSetup paperSize="5" scale="60" orientation="landscape" horizontalDpi="120" verticalDpi="18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49">
    <tabColor rgb="FF92D050"/>
  </sheetPr>
  <dimension ref="A1:AC52"/>
  <sheetViews>
    <sheetView tabSelected="1" workbookViewId="0">
      <selection activeCell="D41" sqref="D41"/>
    </sheetView>
  </sheetViews>
  <sheetFormatPr defaultColWidth="13" defaultRowHeight="21" x14ac:dyDescent="0.35"/>
  <cols>
    <col min="1" max="4" width="19.85546875" style="16" customWidth="1"/>
    <col min="5" max="6" width="15.7109375" style="16" bestFit="1" customWidth="1"/>
    <col min="7" max="7" width="17.140625" style="16" customWidth="1"/>
    <col min="8" max="10" width="14.5703125" style="16" bestFit="1" customWidth="1"/>
    <col min="11" max="11" width="15.7109375" style="16" bestFit="1" customWidth="1"/>
    <col min="12" max="12" width="15.5703125" style="16" customWidth="1"/>
    <col min="13" max="13" width="15.85546875" style="16" customWidth="1"/>
    <col min="14" max="14" width="14.42578125" style="16" customWidth="1"/>
    <col min="15" max="15" width="9.28515625" style="16" bestFit="1" customWidth="1"/>
    <col min="16" max="16" width="10.7109375" style="16" bestFit="1" customWidth="1"/>
    <col min="17" max="17" width="14.5703125" style="16" bestFit="1" customWidth="1"/>
    <col min="18" max="18" width="15.7109375" style="16" customWidth="1"/>
    <col min="19" max="19" width="13" style="16" customWidth="1"/>
    <col min="20" max="20" width="13.28515625" style="16" customWidth="1"/>
    <col min="21" max="21" width="12" style="16" customWidth="1"/>
    <col min="22" max="23" width="14.28515625" style="16" customWidth="1"/>
    <col min="24" max="24" width="15.85546875" style="16" customWidth="1"/>
    <col min="25" max="25" width="13" style="16" customWidth="1"/>
    <col min="26" max="26" width="15.28515625" style="16" customWidth="1"/>
    <col min="27" max="27" width="13.7109375" style="16" customWidth="1"/>
    <col min="28" max="28" width="12.42578125" style="16" customWidth="1"/>
    <col min="29" max="29" width="11.85546875" style="16" customWidth="1"/>
    <col min="30" max="30" width="14.28515625" style="16" customWidth="1"/>
    <col min="31" max="16384" width="13" style="16"/>
  </cols>
  <sheetData>
    <row r="1" spans="1:29" x14ac:dyDescent="0.35">
      <c r="A1" s="393" t="s">
        <v>30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</row>
    <row r="2" spans="1:29" x14ac:dyDescent="0.35">
      <c r="A2" s="393" t="s">
        <v>280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</row>
    <row r="3" spans="1:29" x14ac:dyDescent="0.35">
      <c r="A3" s="394" t="str">
        <f>งานบริหาร!A3</f>
        <v>ตั้งแต่วันที่ 1 ตุลาคม 2559 ถึงวันที่ 30 กันยายน 2560</v>
      </c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  <c r="Q3" s="394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</row>
    <row r="4" spans="1:29" ht="21" customHeight="1" x14ac:dyDescent="0.35">
      <c r="A4" s="435" t="s">
        <v>21</v>
      </c>
      <c r="B4" s="435" t="s">
        <v>22</v>
      </c>
      <c r="C4" s="435" t="s">
        <v>392</v>
      </c>
      <c r="D4" s="435" t="s">
        <v>393</v>
      </c>
      <c r="E4" s="435" t="s">
        <v>9</v>
      </c>
      <c r="F4" s="443" t="s">
        <v>206</v>
      </c>
      <c r="G4" s="444"/>
      <c r="H4" s="444"/>
      <c r="I4" s="444"/>
      <c r="J4" s="444"/>
      <c r="K4" s="444"/>
      <c r="L4" s="444"/>
      <c r="M4" s="444"/>
      <c r="N4" s="444"/>
      <c r="O4" s="444"/>
      <c r="P4" s="444"/>
      <c r="Q4" s="436"/>
    </row>
    <row r="5" spans="1:29" x14ac:dyDescent="0.35">
      <c r="A5" s="441"/>
      <c r="B5" s="441"/>
      <c r="C5" s="441"/>
      <c r="D5" s="441"/>
      <c r="E5" s="441"/>
      <c r="F5" s="445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2"/>
    </row>
    <row r="6" spans="1:29" x14ac:dyDescent="0.35">
      <c r="A6" s="441"/>
      <c r="B6" s="441"/>
      <c r="C6" s="441"/>
      <c r="D6" s="441"/>
      <c r="E6" s="441"/>
      <c r="F6" s="435" t="s">
        <v>80</v>
      </c>
      <c r="G6" s="447" t="s">
        <v>79</v>
      </c>
      <c r="H6" s="447" t="s">
        <v>71</v>
      </c>
      <c r="I6" s="447" t="s">
        <v>54</v>
      </c>
      <c r="J6" s="447" t="s">
        <v>62</v>
      </c>
      <c r="K6" s="447" t="s">
        <v>78</v>
      </c>
      <c r="L6" s="447" t="s">
        <v>317</v>
      </c>
      <c r="M6" s="447" t="s">
        <v>259</v>
      </c>
      <c r="N6" s="447" t="s">
        <v>260</v>
      </c>
      <c r="O6" s="447" t="s">
        <v>261</v>
      </c>
      <c r="P6" s="447" t="s">
        <v>31</v>
      </c>
      <c r="Q6" s="447" t="s">
        <v>23</v>
      </c>
    </row>
    <row r="7" spans="1:29" ht="21" customHeight="1" x14ac:dyDescent="0.35">
      <c r="A7" s="441"/>
      <c r="B7" s="441"/>
      <c r="C7" s="441"/>
      <c r="D7" s="441"/>
      <c r="E7" s="441"/>
      <c r="F7" s="441"/>
      <c r="G7" s="447"/>
      <c r="H7" s="447"/>
      <c r="I7" s="447"/>
      <c r="J7" s="447"/>
      <c r="K7" s="447"/>
      <c r="L7" s="447"/>
      <c r="M7" s="447"/>
      <c r="N7" s="447"/>
      <c r="O7" s="447"/>
      <c r="P7" s="447"/>
      <c r="Q7" s="447"/>
    </row>
    <row r="8" spans="1:29" ht="21" customHeight="1" x14ac:dyDescent="0.35">
      <c r="A8" s="438"/>
      <c r="B8" s="438"/>
      <c r="C8" s="438"/>
      <c r="D8" s="438"/>
      <c r="E8" s="438"/>
      <c r="F8" s="438"/>
      <c r="G8" s="447"/>
      <c r="H8" s="447"/>
      <c r="I8" s="447"/>
      <c r="J8" s="447"/>
      <c r="K8" s="447"/>
      <c r="L8" s="447"/>
      <c r="M8" s="447"/>
      <c r="N8" s="447"/>
      <c r="O8" s="447"/>
      <c r="P8" s="447"/>
      <c r="Q8" s="447"/>
    </row>
    <row r="9" spans="1:29" x14ac:dyDescent="0.35">
      <c r="A9" s="153" t="s">
        <v>24</v>
      </c>
      <c r="B9" s="153"/>
      <c r="C9" s="153"/>
      <c r="D9" s="153"/>
      <c r="E9" s="254"/>
      <c r="F9" s="25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</row>
    <row r="10" spans="1:29" x14ac:dyDescent="0.35">
      <c r="A10" s="141" t="s">
        <v>127</v>
      </c>
      <c r="B10" s="151">
        <f>SUM(งานบริหาร!D7+รักษาความสงบ!D7+การศึกษา!D7+สาธารณสุข!D7+สังคมสงเคราะห์!D7+เคหะชุมชน!D7+เข้มแข็งของชุมชน!D7+ศาสนา!D7+อุตสาหกรรม!D7+การเกษตร!D7+การพาณิชย์!D7+งบกลาง!D7)</f>
        <v>2820000</v>
      </c>
      <c r="C10" s="151">
        <f>SUM(E10)</f>
        <v>2802472.26</v>
      </c>
      <c r="D10" s="151"/>
      <c r="E10" s="68">
        <f>SUM(F10:Q10)</f>
        <v>2802472.26</v>
      </c>
      <c r="F10" s="151">
        <f>SUM(แผนงานรวม!D10+เงินสะสมรวม!C10+เงินทุนสำรองเงินสะสม!C10+เงินกู้!C10)</f>
        <v>2802472.26</v>
      </c>
      <c r="G10" s="151">
        <f>SUM(แผนงานรวม!E10+เงินสะสมรวม!D10+เงินทุนสำรองเงินสะสม!D10+เงินกู้!D10)</f>
        <v>0</v>
      </c>
      <c r="H10" s="151">
        <f>SUM(แผนงานรวม!F10+เงินสะสมรวม!E10+เงินทุนสำรองเงินสะสม!E10+เงินกู้!E10)</f>
        <v>0</v>
      </c>
      <c r="I10" s="151">
        <f>SUM(แผนงานรวม!G10+เงินสะสมรวม!F10+เงินทุนสำรองเงินสะสม!F10+เงินกู้!F10)</f>
        <v>0</v>
      </c>
      <c r="J10" s="151">
        <f>SUM(แผนงานรวม!H10+เงินสะสมรวม!G10+เงินทุนสำรองเงินสะสม!G10+เงินกู้!G10)</f>
        <v>0</v>
      </c>
      <c r="K10" s="151">
        <f>SUM(แผนงานรวม!I10+เงินสะสมรวม!H10+เงินทุนสำรองเงินสะสม!H10+เงินกู้!H10)</f>
        <v>0</v>
      </c>
      <c r="L10" s="151">
        <f>SUM(แผนงานรวม!J10+เงินสะสมรวม!I10+เงินทุนสำรองเงินสะสม!I10+เงินกู้!I10)</f>
        <v>0</v>
      </c>
      <c r="M10" s="151">
        <f>SUM(แผนงานรวม!K10+เงินสะสมรวม!J10+เงินทุนสำรองเงินสะสม!J10+เงินกู้!J10)</f>
        <v>0</v>
      </c>
      <c r="N10" s="151">
        <f>SUM(แผนงานรวม!L10+เงินสะสมรวม!K10+เงินทุนสำรองเงินสะสม!K10+เงินกู้!K10)</f>
        <v>0</v>
      </c>
      <c r="O10" s="151">
        <f>SUM(แผนงานรวม!M10+เงินสะสมรวม!L10+เงินทุนสำรองเงินสะสม!L10+เงินกู้!L10)</f>
        <v>0</v>
      </c>
      <c r="P10" s="151">
        <f>SUM(แผนงานรวม!N10+เงินสะสมรวม!M10+เงินทุนสำรองเงินสะสม!M10+เงินกู้!M10)</f>
        <v>0</v>
      </c>
      <c r="Q10" s="151">
        <f>SUM(แผนงานรวม!O10+เงินสะสมรวม!N10+เงินทุนสำรองเงินสะสม!N10+เงินกู้!N10)</f>
        <v>0</v>
      </c>
      <c r="R10" s="62"/>
    </row>
    <row r="11" spans="1:29" x14ac:dyDescent="0.35">
      <c r="A11" s="141" t="s">
        <v>128</v>
      </c>
      <c r="B11" s="151">
        <f>SUM(งานบริหาร!D8+รักษาความสงบ!D8+การศึกษา!D8+สาธารณสุข!D8+สังคมสงเคราะห์!D8+เคหะชุมชน!D8+เข้มแข็งของชุมชน!D8+ศาสนา!D8+อุตสาหกรรม!D8+การเกษตร!D8+การพาณิชย์!D8+งบกลาง!D8)</f>
        <v>14692920</v>
      </c>
      <c r="C11" s="151">
        <f>SUM(E11)</f>
        <v>13719709.609999999</v>
      </c>
      <c r="D11" s="151"/>
      <c r="E11" s="68">
        <f t="shared" ref="E11:E23" si="0">SUM(F11:Q11)</f>
        <v>13719709.609999999</v>
      </c>
      <c r="F11" s="151">
        <f>SUM(แผนงานรวม!D11+เงินสะสมรวม!C11+เงินทุนสำรองเงินสะสม!C11+เงินกู้!C11)</f>
        <v>5905015</v>
      </c>
      <c r="G11" s="151">
        <f>SUM(แผนงานรวม!E11+เงินสะสมรวม!D11+เงินทุนสำรองเงินสะสม!D11+เงินกู้!D11)</f>
        <v>1279728</v>
      </c>
      <c r="H11" s="151">
        <f>SUM(แผนงานรวม!F11+เงินสะสมรวม!E11+เงินทุนสำรองเงินสะสม!E11+เงินกู้!E11)</f>
        <v>1252426</v>
      </c>
      <c r="I11" s="151">
        <f>SUM(แผนงานรวม!G11+เงินสะสมรวม!F11+เงินทุนสำรองเงินสะสม!F11+เงินกู้!F11)</f>
        <v>903188</v>
      </c>
      <c r="J11" s="151">
        <f>SUM(แผนงานรวม!H11+เงินสะสมรวม!G11+เงินทุนสำรองเงินสะสม!G11+เงินกู้!G11)</f>
        <v>1240320</v>
      </c>
      <c r="K11" s="151">
        <f>SUM(แผนงานรวม!I11+เงินสะสมรวม!H11+เงินทุนสำรองเงินสะสม!H11+เงินกู้!H11)</f>
        <v>3139032.61</v>
      </c>
      <c r="L11" s="151">
        <f>SUM(แผนงานรวม!J11+เงินสะสมรวม!I11+เงินทุนสำรองเงินสะสม!I11+เงินกู้!I11)</f>
        <v>0</v>
      </c>
      <c r="M11" s="151">
        <f>SUM(แผนงานรวม!K11+เงินสะสมรวม!J11+เงินทุนสำรองเงินสะสม!J11+เงินกู้!J11)</f>
        <v>0</v>
      </c>
      <c r="N11" s="151">
        <f>SUM(แผนงานรวม!L11+เงินสะสมรวม!K11+เงินทุนสำรองเงินสะสม!K11+เงินกู้!K11)</f>
        <v>0</v>
      </c>
      <c r="O11" s="151">
        <f>SUM(แผนงานรวม!M11+เงินสะสมรวม!L11+เงินทุนสำรองเงินสะสม!L11+เงินกู้!L11)</f>
        <v>0</v>
      </c>
      <c r="P11" s="151">
        <f>SUM(แผนงานรวม!N11+เงินสะสมรวม!M11+เงินทุนสำรองเงินสะสม!M11+เงินกู้!M11)</f>
        <v>0</v>
      </c>
      <c r="Q11" s="151">
        <f>SUM(แผนงานรวม!O11+เงินสะสมรวม!N11+เงินทุนสำรองเงินสะสม!N11+เงินกู้!N11)</f>
        <v>0</v>
      </c>
    </row>
    <row r="12" spans="1:29" x14ac:dyDescent="0.35">
      <c r="A12" s="10" t="s">
        <v>25</v>
      </c>
      <c r="B12" s="151">
        <f>SUM(งานบริหาร!D9+รักษาความสงบ!D9+การศึกษา!D9+สาธารณสุข!D9+สังคมสงเคราะห์!D9+เคหะชุมชน!D9+เข้มแข็งของชุมชน!D9+ศาสนา!D9+อุตสาหกรรม!D9+การเกษตร!D9+การพาณิชย์!D9+งบกลาง!D9)</f>
        <v>996600</v>
      </c>
      <c r="C12" s="151">
        <f>SUM(E12)</f>
        <v>675395</v>
      </c>
      <c r="D12" s="151"/>
      <c r="E12" s="68">
        <f t="shared" si="0"/>
        <v>675395</v>
      </c>
      <c r="F12" s="151">
        <f>SUM(แผนงานรวม!D12+เงินสะสมรวม!C12+เงินทุนสำรองเงินสะสม!C12+เงินกู้!C12)</f>
        <v>331319</v>
      </c>
      <c r="G12" s="151">
        <f>SUM(แผนงานรวม!E12+เงินสะสมรวม!D12+เงินทุนสำรองเงินสะสม!D12+เงินกู้!D12)</f>
        <v>0</v>
      </c>
      <c r="H12" s="151">
        <f>SUM(แผนงานรวม!F12+เงินสะสมรวม!E12+เงินทุนสำรองเงินสะสม!E12+เงินกู้!E12)</f>
        <v>37714.25</v>
      </c>
      <c r="I12" s="151">
        <f>SUM(แผนงานรวม!G12+เงินสะสมรวม!F12+เงินทุนสำรองเงินสะสม!F12+เงินกู้!F12)</f>
        <v>47506.75</v>
      </c>
      <c r="J12" s="151">
        <f>SUM(แผนงานรวม!H12+เงินสะสมรวม!G12+เงินทุนสำรองเงินสะสม!G12+เงินกู้!G12)</f>
        <v>66000</v>
      </c>
      <c r="K12" s="151">
        <f>SUM(แผนงานรวม!I12+เงินสะสมรวม!H12+เงินทุนสำรองเงินสะสม!H12+เงินกู้!H12)</f>
        <v>192855</v>
      </c>
      <c r="L12" s="151">
        <f>SUM(แผนงานรวม!J12+เงินสะสมรวม!I12+เงินทุนสำรองเงินสะสม!I12+เงินกู้!I12)</f>
        <v>0</v>
      </c>
      <c r="M12" s="151">
        <f>SUM(แผนงานรวม!K12+เงินสะสมรวม!J12+เงินทุนสำรองเงินสะสม!J12+เงินกู้!J12)</f>
        <v>0</v>
      </c>
      <c r="N12" s="151">
        <f>SUM(แผนงานรวม!L12+เงินสะสมรวม!K12+เงินทุนสำรองเงินสะสม!K12+เงินกู้!K12)</f>
        <v>0</v>
      </c>
      <c r="O12" s="151">
        <f>SUM(แผนงานรวม!M12+เงินสะสมรวม!L12+เงินทุนสำรองเงินสะสม!L12+เงินกู้!L12)</f>
        <v>0</v>
      </c>
      <c r="P12" s="151">
        <f>SUM(แผนงานรวม!N12+เงินสะสมรวม!M12+เงินทุนสำรองเงินสะสม!M12+เงินกู้!M12)</f>
        <v>0</v>
      </c>
      <c r="Q12" s="151">
        <f>SUM(แผนงานรวม!O12+เงินสะสมรวม!N12+เงินทุนสำรองเงินสะสม!N12+เงินกู้!N12)</f>
        <v>0</v>
      </c>
    </row>
    <row r="13" spans="1:29" x14ac:dyDescent="0.35">
      <c r="A13" s="145" t="s">
        <v>26</v>
      </c>
      <c r="B13" s="151">
        <f>SUM(งานบริหาร!D10+รักษาความสงบ!D10+การศึกษา!D10+สาธารณสุข!D10+สังคมสงเคราะห์!D10+เคหะชุมชน!D10+เข้มแข็งของชุมชน!D10+ศาสนา!D10+อุตสาหกรรม!D10+การเกษตร!D10+การพาณิชย์!D10+งบกลาง!D10)</f>
        <v>10388100</v>
      </c>
      <c r="C13" s="151">
        <f>SUM(E13)</f>
        <v>8480274.3400000017</v>
      </c>
      <c r="D13" s="151"/>
      <c r="E13" s="68">
        <f t="shared" si="0"/>
        <v>8480274.3400000017</v>
      </c>
      <c r="F13" s="151">
        <f>SUM(แผนงานรวม!D13+เงินสะสมรวม!C13+เงินทุนสำรองเงินสะสม!C13+เงินกู้!C13)</f>
        <v>2679024.1000000006</v>
      </c>
      <c r="G13" s="151">
        <f>SUM(แผนงานรวม!E13+เงินสะสมรวม!D13+เงินทุนสำรองเงินสะสม!D13+เงินกู้!D13)</f>
        <v>276008.59999999998</v>
      </c>
      <c r="H13" s="151">
        <f>SUM(แผนงานรวม!F13+เงินสะสมรวม!E13+เงินทุนสำรองเงินสะสม!E13+เงินกู้!E13)</f>
        <v>908258</v>
      </c>
      <c r="I13" s="151">
        <f>SUM(แผนงานรวม!G13+เงินสะสมรวม!F13+เงินทุนสำรองเงินสะสม!F13+เงินกู้!F13)</f>
        <v>297131</v>
      </c>
      <c r="J13" s="151">
        <f>SUM(แผนงานรวม!H13+เงินสะสมรวม!G13+เงินทุนสำรองเงินสะสม!G13+เงินกู้!G13)</f>
        <v>39355</v>
      </c>
      <c r="K13" s="151">
        <f>SUM(แผนงานรวม!I13+เงินสะสมรวม!H13+เงินทุนสำรองเงินสะสม!H13+เงินกู้!H13)</f>
        <v>2558873.64</v>
      </c>
      <c r="L13" s="151">
        <f>SUM(แผนงานรวม!J13+เงินสะสมรวม!I13+เงินทุนสำรองเงินสะสม!I13+เงินกู้!I13)</f>
        <v>1054896</v>
      </c>
      <c r="M13" s="151">
        <f>SUM(แผนงานรวม!K13+เงินสะสมรวม!J13+เงินทุนสำรองเงินสะสม!J13+เงินกู้!J13)</f>
        <v>216728</v>
      </c>
      <c r="N13" s="151">
        <f>SUM(แผนงานรวม!L13+เงินสะสมรวม!K13+เงินทุนสำรองเงินสะสม!K13+เงินกู้!K13)</f>
        <v>450000</v>
      </c>
      <c r="O13" s="151">
        <f>SUM(แผนงานรวม!M13+เงินสะสมรวม!L13+เงินทุนสำรองเงินสะสม!L13+เงินกู้!L13)</f>
        <v>0</v>
      </c>
      <c r="P13" s="151">
        <f>SUM(แผนงานรวม!N13+เงินสะสมรวม!M13+เงินทุนสำรองเงินสะสม!M13+เงินกู้!M13)</f>
        <v>0</v>
      </c>
      <c r="Q13" s="151">
        <f>SUM(แผนงานรวม!O13+เงินสะสมรวม!N13+เงินทุนสำรองเงินสะสม!N13+เงินกู้!N13)</f>
        <v>0</v>
      </c>
    </row>
    <row r="14" spans="1:29" x14ac:dyDescent="0.35">
      <c r="A14" s="145" t="s">
        <v>26</v>
      </c>
      <c r="B14" s="151"/>
      <c r="C14" s="151"/>
      <c r="D14" s="151">
        <f>SUM(E14)</f>
        <v>0</v>
      </c>
      <c r="E14" s="68">
        <f>SUM(F14:Q14)</f>
        <v>0</v>
      </c>
      <c r="F14" s="151">
        <f>SUM(แผนงานรวม!D14+เงินสะสมรวม!C14+เงินทุนสำรองเงินสะสม!C14+เงินกู้!C14)</f>
        <v>0</v>
      </c>
      <c r="G14" s="151">
        <f>SUM(แผนงานรวม!E14+เงินสะสมรวม!D14+เงินทุนสำรองเงินสะสม!D14+เงินกู้!D14)</f>
        <v>0</v>
      </c>
      <c r="H14" s="151">
        <f>SUM(แผนงานรวม!F14+เงินสะสมรวม!E14+เงินทุนสำรองเงินสะสม!E14+เงินกู้!E14)</f>
        <v>0</v>
      </c>
      <c r="I14" s="151">
        <f>SUM(แผนงานรวม!G14+เงินสะสมรวม!F14+เงินทุนสำรองเงินสะสม!F14+เงินกู้!F14)</f>
        <v>0</v>
      </c>
      <c r="J14" s="151">
        <f>SUM(แผนงานรวม!H14+เงินสะสมรวม!G14+เงินทุนสำรองเงินสะสม!G14+เงินกู้!G14)</f>
        <v>0</v>
      </c>
      <c r="K14" s="151">
        <f>SUM(แผนงานรวม!I14+เงินสะสมรวม!H14+เงินทุนสำรองเงินสะสม!H14+เงินกู้!H14)</f>
        <v>0</v>
      </c>
      <c r="L14" s="151">
        <f>SUM(แผนงานรวม!J14+เงินสะสมรวม!I14+เงินทุนสำรองเงินสะสม!I14+เงินกู้!I14)</f>
        <v>0</v>
      </c>
      <c r="M14" s="151">
        <f>SUM(แผนงานรวม!K14+เงินสะสมรวม!J14+เงินทุนสำรองเงินสะสม!J14+เงินกู้!J14)</f>
        <v>0</v>
      </c>
      <c r="N14" s="151">
        <f>SUM(แผนงานรวม!L14+เงินสะสมรวม!K14+เงินทุนสำรองเงินสะสม!K14+เงินกู้!K14)</f>
        <v>0</v>
      </c>
      <c r="O14" s="151">
        <f>SUM(แผนงานรวม!M14+เงินสะสมรวม!L14+เงินทุนสำรองเงินสะสม!L14+เงินกู้!L14)</f>
        <v>0</v>
      </c>
      <c r="P14" s="151">
        <f>SUM(แผนงานรวม!N14+เงินสะสมรวม!M14+เงินทุนสำรองเงินสะสม!M14+เงินกู้!M14)</f>
        <v>0</v>
      </c>
      <c r="Q14" s="151">
        <f>SUM(แผนงานรวม!O14+เงินสะสมรวม!N14+เงินทุนสำรองเงินสะสม!N14+เงินกู้!N14)</f>
        <v>0</v>
      </c>
    </row>
    <row r="15" spans="1:29" x14ac:dyDescent="0.35">
      <c r="A15" s="141" t="s">
        <v>27</v>
      </c>
      <c r="B15" s="151">
        <f>SUM(งานบริหาร!D12+รักษาความสงบ!D12+การศึกษา!D12+สาธารณสุข!D12+สังคมสงเคราะห์!D12+เคหะชุมชน!D12+เข้มแข็งของชุมชน!D12+ศาสนา!D12+อุตสาหกรรม!D12+การเกษตร!D12+การพาณิชย์!D12+งบกลาง!D12)</f>
        <v>5232500</v>
      </c>
      <c r="C15" s="151">
        <f>SUM(E15)</f>
        <v>4294424.08</v>
      </c>
      <c r="D15" s="151"/>
      <c r="E15" s="68">
        <f t="shared" si="0"/>
        <v>4294424.08</v>
      </c>
      <c r="F15" s="151">
        <f>SUM(แผนงานรวม!D15+เงินสะสมรวม!C15+เงินทุนสำรองเงินสะสม!C15+เงินกู้!C15)</f>
        <v>709511.78</v>
      </c>
      <c r="G15" s="151">
        <f>SUM(แผนงานรวม!E15+เงินสะสมรวม!D15+เงินทุนสำรองเงินสะสม!D15+เงินกู้!D15)</f>
        <v>363629</v>
      </c>
      <c r="H15" s="151">
        <f>SUM(แผนงานรวม!F15+เงินสะสมรวม!E15+เงินทุนสำรองเงินสะสม!E15+เงินกู้!E15)</f>
        <v>1637210.1600000001</v>
      </c>
      <c r="I15" s="151">
        <f>SUM(แผนงานรวม!G15+เงินสะสมรวม!F15+เงินทุนสำรองเงินสะสม!F15+เงินกู้!F15)</f>
        <v>33083</v>
      </c>
      <c r="J15" s="151">
        <f>SUM(แผนงานรวม!H15+เงินสะสมรวม!G15+เงินทุนสำรองเงินสะสม!G15+เงินกู้!G15)</f>
        <v>97139</v>
      </c>
      <c r="K15" s="151">
        <f>SUM(แผนงานรวม!I15+เงินสะสมรวม!H15+เงินทุนสำรองเงินสะสม!H15+เงินกู้!H15)</f>
        <v>1453851.1400000001</v>
      </c>
      <c r="L15" s="151">
        <f>SUM(แผนงานรวม!J15+เงินสะสมรวม!I15+เงินทุนสำรองเงินสะสม!I15+เงินกู้!I15)</f>
        <v>0</v>
      </c>
      <c r="M15" s="151">
        <f>SUM(แผนงานรวม!K15+เงินสะสมรวม!J15+เงินทุนสำรองเงินสะสม!J15+เงินกู้!J15)</f>
        <v>0</v>
      </c>
      <c r="N15" s="151">
        <f>SUM(แผนงานรวม!L15+เงินสะสมรวม!K15+เงินทุนสำรองเงินสะสม!K15+เงินกู้!K15)</f>
        <v>0</v>
      </c>
      <c r="O15" s="151">
        <f>SUM(แผนงานรวม!M15+เงินสะสมรวม!L15+เงินทุนสำรองเงินสะสม!L15+เงินกู้!L15)</f>
        <v>0</v>
      </c>
      <c r="P15" s="151">
        <f>SUM(แผนงานรวม!N15+เงินสะสมรวม!M15+เงินทุนสำรองเงินสะสม!M15+เงินกู้!M15)</f>
        <v>0</v>
      </c>
      <c r="Q15" s="151">
        <f>SUM(แผนงานรวม!O15+เงินสะสมรวม!N15+เงินทุนสำรองเงินสะสม!N15+เงินกู้!N15)</f>
        <v>0</v>
      </c>
      <c r="R15" s="62"/>
    </row>
    <row r="16" spans="1:29" x14ac:dyDescent="0.35">
      <c r="A16" s="141" t="s">
        <v>28</v>
      </c>
      <c r="B16" s="151">
        <f>SUM(งานบริหาร!D13+รักษาความสงบ!D13+การศึกษา!D13+สาธารณสุข!D13+สังคมสงเคราะห์!D13+เคหะชุมชน!D13+เข้มแข็งของชุมชน!D13+ศาสนา!D13+อุตสาหกรรม!D13+การเกษตร!D13+การพาณิชย์!D13+งบกลาง!D13)</f>
        <v>1126500</v>
      </c>
      <c r="C16" s="151">
        <f t="shared" ref="C16:C18" si="1">SUM(E16)</f>
        <v>962077.87</v>
      </c>
      <c r="D16" s="151"/>
      <c r="E16" s="68">
        <f t="shared" si="0"/>
        <v>962077.87</v>
      </c>
      <c r="F16" s="151">
        <f>SUM(แผนงานรวม!D16+เงินสะสมรวม!C16+เงินทุนสำรองเงินสะสม!C16+เงินกู้!C16)</f>
        <v>914589.64</v>
      </c>
      <c r="G16" s="151">
        <f>SUM(แผนงานรวม!E16+เงินสะสมรวม!D16+เงินทุนสำรองเงินสะสม!D16+เงินกู้!D16)</f>
        <v>0</v>
      </c>
      <c r="H16" s="151">
        <f>SUM(แผนงานรวม!F16+เงินสะสมรวม!E16+เงินทุนสำรองเงินสะสม!E16+เงินกู้!E16)</f>
        <v>0</v>
      </c>
      <c r="I16" s="151">
        <f>SUM(แผนงานรวม!G16+เงินสะสมรวม!F16+เงินทุนสำรองเงินสะสม!F16+เงินกู้!F16)</f>
        <v>4044.16</v>
      </c>
      <c r="J16" s="151">
        <f>SUM(แผนงานรวม!H16+เงินสะสมรวม!G16+เงินทุนสำรองเงินสะสม!G16+เงินกู้!G16)</f>
        <v>1417</v>
      </c>
      <c r="K16" s="151">
        <f>SUM(แผนงานรวม!I16+เงินสะสมรวม!H16+เงินทุนสำรองเงินสะสม!H16+เงินกู้!H16)</f>
        <v>42027.07</v>
      </c>
      <c r="L16" s="151">
        <f>SUM(แผนงานรวม!J16+เงินสะสมรวม!I16+เงินทุนสำรองเงินสะสม!I16+เงินกู้!I16)</f>
        <v>0</v>
      </c>
      <c r="M16" s="151">
        <f>SUM(แผนงานรวม!K16+เงินสะสมรวม!J16+เงินทุนสำรองเงินสะสม!J16+เงินกู้!J16)</f>
        <v>0</v>
      </c>
      <c r="N16" s="151">
        <f>SUM(แผนงานรวม!L16+เงินสะสมรวม!K16+เงินทุนสำรองเงินสะสม!K16+เงินกู้!K16)</f>
        <v>0</v>
      </c>
      <c r="O16" s="151">
        <f>SUM(แผนงานรวม!M16+เงินสะสมรวม!L16+เงินทุนสำรองเงินสะสม!L16+เงินกู้!L16)</f>
        <v>0</v>
      </c>
      <c r="P16" s="151">
        <f>SUM(แผนงานรวม!N16+เงินสะสมรวม!M16+เงินทุนสำรองเงินสะสม!M16+เงินกู้!M16)</f>
        <v>0</v>
      </c>
      <c r="Q16" s="151">
        <f>SUM(แผนงานรวม!O16+เงินสะสมรวม!N16+เงินทุนสำรองเงินสะสม!N16+เงินกู้!N16)</f>
        <v>0</v>
      </c>
    </row>
    <row r="17" spans="1:17" x14ac:dyDescent="0.35">
      <c r="A17" s="141" t="s">
        <v>316</v>
      </c>
      <c r="B17" s="151">
        <f>SUM(งานบริหาร!D14+รักษาความสงบ!D14+การศึกษา!D14+สาธารณสุข!D14+สังคมสงเคราะห์!D14+เคหะชุมชน!D14+เข้มแข็งของชุมชน!D14+ศาสนา!D14+อุตสาหกรรม!D14+การเกษตร!D14+การพาณิชย์!D14+งบกลาง!D14)</f>
        <v>2132840</v>
      </c>
      <c r="C17" s="151">
        <f t="shared" si="1"/>
        <v>1352000</v>
      </c>
      <c r="D17" s="151"/>
      <c r="E17" s="68">
        <f t="shared" si="0"/>
        <v>1352000</v>
      </c>
      <c r="F17" s="151">
        <f>SUM(แผนงานรวม!D17+เงินสะสมรวม!C17+เงินทุนสำรองเงินสะสม!C17+เงินกู้!C17)</f>
        <v>178900</v>
      </c>
      <c r="G17" s="151">
        <f>SUM(แผนงานรวม!E17+เงินสะสมรวม!D17+เงินทุนสำรองเงินสะสม!D17+เงินกู้!D17)</f>
        <v>15000</v>
      </c>
      <c r="H17" s="151">
        <f>SUM(แผนงานรวม!F17+เงินสะสมรวม!E17+เงินทุนสำรองเงินสะสม!E17+เงินกู้!E17)</f>
        <v>1035400</v>
      </c>
      <c r="I17" s="151">
        <f>SUM(แผนงานรวม!G17+เงินสะสมรวม!F17+เงินทุนสำรองเงินสะสม!F17+เงินกู้!F17)</f>
        <v>44000</v>
      </c>
      <c r="J17" s="151">
        <f>SUM(แผนงานรวม!H17+เงินสะสมรวม!G17+เงินทุนสำรองเงินสะสม!G17+เงินกู้!G17)</f>
        <v>78700</v>
      </c>
      <c r="K17" s="151">
        <f>SUM(แผนงานรวม!I17+เงินสะสมรวม!H17+เงินทุนสำรองเงินสะสม!H17+เงินกู้!H17)</f>
        <v>0</v>
      </c>
      <c r="L17" s="151">
        <f>SUM(แผนงานรวม!J17+เงินสะสมรวม!I17+เงินทุนสำรองเงินสะสม!I17+เงินกู้!I17)</f>
        <v>0</v>
      </c>
      <c r="M17" s="151">
        <f>SUM(แผนงานรวม!K17+เงินสะสมรวม!J17+เงินทุนสำรองเงินสะสม!J17+เงินกู้!J17)</f>
        <v>0</v>
      </c>
      <c r="N17" s="151">
        <f>SUM(แผนงานรวม!L17+เงินสะสมรวม!K17+เงินทุนสำรองเงินสะสม!K17+เงินกู้!K17)</f>
        <v>0</v>
      </c>
      <c r="O17" s="151">
        <f>SUM(แผนงานรวม!M17+เงินสะสมรวม!L17+เงินทุนสำรองเงินสะสม!L17+เงินกู้!L17)</f>
        <v>0</v>
      </c>
      <c r="P17" s="151">
        <f>SUM(แผนงานรวม!N17+เงินสะสมรวม!M17+เงินทุนสำรองเงินสะสม!M17+เงินกู้!M17)</f>
        <v>0</v>
      </c>
      <c r="Q17" s="151">
        <f>SUM(แผนงานรวม!O17+เงินสะสมรวม!N17+เงินทุนสำรองเงินสะสม!N17+เงินกู้!N17)</f>
        <v>0</v>
      </c>
    </row>
    <row r="18" spans="1:17" x14ac:dyDescent="0.35">
      <c r="A18" s="141" t="s">
        <v>45</v>
      </c>
      <c r="B18" s="151">
        <f>SUM(งานบริหาร!D15+รักษาความสงบ!D15+การศึกษา!D15+สาธารณสุข!D15+สังคมสงเคราะห์!D15+เคหะชุมชน!D15+เข้มแข็งของชุมชน!D15+ศาสนา!D15+อุตสาหกรรม!D15+การเกษตร!D15+การพาณิชย์!D15+งบกลาง!D15)</f>
        <v>2921000</v>
      </c>
      <c r="C18" s="151">
        <f t="shared" si="1"/>
        <v>3820353</v>
      </c>
      <c r="D18" s="151"/>
      <c r="E18" s="68">
        <f t="shared" si="0"/>
        <v>3820353</v>
      </c>
      <c r="F18" s="151">
        <f>SUM(แผนงานรวม!D18+เงินสะสมรวม!C18+เงินทุนสำรองเงินสะสม!C18+เงินกู้!C18)</f>
        <v>299000</v>
      </c>
      <c r="G18" s="151">
        <f>SUM(แผนงานรวม!E18+เงินสะสมรวม!D18+เงินทุนสำรองเงินสะสม!D18+เงินกู้!D18)</f>
        <v>49000</v>
      </c>
      <c r="H18" s="151">
        <f>SUM(แผนงานรวม!F18+เงินสะสมรวม!E18+เงินทุนสำรองเงินสะสม!E18+เงินกู้!E18)</f>
        <v>838000</v>
      </c>
      <c r="I18" s="151">
        <f>SUM(แผนงานรวม!G18+เงินสะสมรวม!F18+เงินทุนสำรองเงินสะสม!F18+เงินกู้!F18)</f>
        <v>0</v>
      </c>
      <c r="J18" s="151">
        <f>SUM(แผนงานรวม!H18+เงินสะสมรวม!G18+เงินทุนสำรองเงินสะสม!G18+เงินกู้!G18)</f>
        <v>0</v>
      </c>
      <c r="K18" s="151">
        <f>SUM(แผนงานรวม!I18+เงินสะสมรวม!H18+เงินทุนสำรองเงินสะสม!H18+เงินกู้!H18)</f>
        <v>0</v>
      </c>
      <c r="L18" s="151">
        <f>SUM(แผนงานรวม!J18+เงินสะสมรวม!I18+เงินทุนสำรองเงินสะสม!I18+เงินกู้!I18)</f>
        <v>0</v>
      </c>
      <c r="M18" s="151">
        <f>SUM(แผนงานรวม!K18+เงินสะสมรวม!J18+เงินทุนสำรองเงินสะสม!J18+เงินกู้!J18)</f>
        <v>0</v>
      </c>
      <c r="N18" s="151">
        <f>SUM(แผนงานรวม!L18+เงินสะสมรวม!K18+เงินทุนสำรองเงินสะสม!K18+เงินกู้!K18)</f>
        <v>2634353</v>
      </c>
      <c r="O18" s="151">
        <f>SUM(แผนงานรวม!M18+เงินสะสมรวม!L18+เงินทุนสำรองเงินสะสม!L18+เงินกู้!L18)</f>
        <v>0</v>
      </c>
      <c r="P18" s="151">
        <f>SUM(แผนงานรวม!N18+เงินสะสมรวม!M18+เงินทุนสำรองเงินสะสม!M18+เงินกู้!M18)</f>
        <v>0</v>
      </c>
      <c r="Q18" s="151">
        <f>SUM(แผนงานรวม!O18+เงินสะสมรวม!N18+เงินทุนสำรองเงินสะสม!N18+เงินกู้!N18)</f>
        <v>0</v>
      </c>
    </row>
    <row r="19" spans="1:17" x14ac:dyDescent="0.35">
      <c r="A19" s="141" t="s">
        <v>45</v>
      </c>
      <c r="B19" s="151">
        <f>SUM(งานบริหาร!D16+รักษาความสงบ!D16+การศึกษา!D16+สาธารณสุข!D16+สังคมสงเคราะห์!D16+เคหะชุมชน!D16+เข้มแข็งของชุมชน!D16+ศาสนา!D16+อุตสาหกรรม!D16+การเกษตร!D16+การพาณิชย์!D16+งบกลาง!D16)</f>
        <v>0</v>
      </c>
      <c r="C19" s="151"/>
      <c r="D19" s="151">
        <f>SUM(E19)</f>
        <v>0</v>
      </c>
      <c r="E19" s="68">
        <f t="shared" si="0"/>
        <v>0</v>
      </c>
      <c r="F19" s="151">
        <f>SUM(แผนงานรวม!D19+เงินสะสมรวม!C19+เงินทุนสำรองเงินสะสม!C19+เงินกู้!C19)</f>
        <v>0</v>
      </c>
      <c r="G19" s="151">
        <f>SUM(แผนงานรวม!E19+เงินสะสมรวม!D19+เงินทุนสำรองเงินสะสม!D19+เงินกู้!D19)</f>
        <v>0</v>
      </c>
      <c r="H19" s="151">
        <f>SUM(แผนงานรวม!F19+เงินสะสมรวม!E19+เงินทุนสำรองเงินสะสม!E19+เงินกู้!E19)</f>
        <v>0</v>
      </c>
      <c r="I19" s="151">
        <f>SUM(แผนงานรวม!G19+เงินสะสมรวม!F19+เงินทุนสำรองเงินสะสม!F19+เงินกู้!F19)</f>
        <v>0</v>
      </c>
      <c r="J19" s="151">
        <f>SUM(แผนงานรวม!H19+เงินสะสมรวม!G19+เงินทุนสำรองเงินสะสม!G19+เงินกู้!G19)</f>
        <v>0</v>
      </c>
      <c r="K19" s="151">
        <f>SUM(แผนงานรวม!I19+เงินสะสมรวม!H19+เงินทุนสำรองเงินสะสม!H19+เงินกู้!H19)</f>
        <v>0</v>
      </c>
      <c r="L19" s="151">
        <f>SUM(แผนงานรวม!J19+เงินสะสมรวม!I19+เงินทุนสำรองเงินสะสม!I19+เงินกู้!I19)</f>
        <v>0</v>
      </c>
      <c r="M19" s="151">
        <f>SUM(แผนงานรวม!K19+เงินสะสมรวม!J19+เงินทุนสำรองเงินสะสม!J19+เงินกู้!J19)</f>
        <v>0</v>
      </c>
      <c r="N19" s="151">
        <f>SUM(แผนงานรวม!L19+เงินสะสมรวม!K19+เงินทุนสำรองเงินสะสม!K19+เงินกู้!K19)</f>
        <v>0</v>
      </c>
      <c r="O19" s="151">
        <f>SUM(แผนงานรวม!M19+เงินสะสมรวม!L19+เงินทุนสำรองเงินสะสม!L19+เงินกู้!L19)</f>
        <v>0</v>
      </c>
      <c r="P19" s="151">
        <f>SUM(แผนงานรวม!N19+เงินสะสมรวม!M19+เงินทุนสำรองเงินสะสม!M19+เงินกู้!M19)</f>
        <v>0</v>
      </c>
      <c r="Q19" s="151">
        <f>SUM(แผนงานรวม!O19+เงินสะสมรวม!N19+เงินทุนสำรองเงินสะสม!N19+เงินกู้!N19)</f>
        <v>0</v>
      </c>
    </row>
    <row r="20" spans="1:17" x14ac:dyDescent="0.35">
      <c r="A20" s="10" t="s">
        <v>49</v>
      </c>
      <c r="B20" s="151">
        <f>SUM(งานบริหาร!D17+รักษาความสงบ!D17+การศึกษา!D17+สาธารณสุข!D17+สังคมสงเคราะห์!D17+เคหะชุมชน!D17+เข้มแข็งของชุมชน!D17+ศาสนา!D17+อุตสาหกรรม!D17+การเกษตร!D17+การพาณิชย์!D17+งบกลาง!D17)</f>
        <v>0</v>
      </c>
      <c r="C20" s="151"/>
      <c r="D20" s="151"/>
      <c r="E20" s="68">
        <f t="shared" si="0"/>
        <v>0</v>
      </c>
      <c r="F20" s="151">
        <f>SUM(แผนงานรวม!D20+เงินสะสมรวม!C20+เงินทุนสำรองเงินสะสม!C20+เงินกู้!C20)</f>
        <v>0</v>
      </c>
      <c r="G20" s="151">
        <f>SUM(แผนงานรวม!E20+เงินสะสมรวม!D20+เงินทุนสำรองเงินสะสม!D20+เงินกู้!D20)</f>
        <v>0</v>
      </c>
      <c r="H20" s="151">
        <f>SUM(แผนงานรวม!F20+เงินสะสมรวม!E20+เงินทุนสำรองเงินสะสม!E20+เงินกู้!E20)</f>
        <v>0</v>
      </c>
      <c r="I20" s="151">
        <f>SUM(แผนงานรวม!G20+เงินสะสมรวม!F20+เงินทุนสำรองเงินสะสม!F20+เงินกู้!F20)</f>
        <v>0</v>
      </c>
      <c r="J20" s="151">
        <f>SUM(แผนงานรวม!H20+เงินสะสมรวม!G20+เงินทุนสำรองเงินสะสม!G20+เงินกู้!G20)</f>
        <v>0</v>
      </c>
      <c r="K20" s="151">
        <f>SUM(แผนงานรวม!I20+เงินสะสมรวม!H20+เงินทุนสำรองเงินสะสม!H20+เงินกู้!H20)</f>
        <v>0</v>
      </c>
      <c r="L20" s="151">
        <f>SUM(แผนงานรวม!J20+เงินสะสมรวม!I20+เงินทุนสำรองเงินสะสม!I20+เงินกู้!I20)</f>
        <v>0</v>
      </c>
      <c r="M20" s="151">
        <f>SUM(แผนงานรวม!K20+เงินสะสมรวม!J20+เงินทุนสำรองเงินสะสม!J20+เงินกู้!J20)</f>
        <v>0</v>
      </c>
      <c r="N20" s="151">
        <f>SUM(แผนงานรวม!L20+เงินสะสมรวม!K20+เงินทุนสำรองเงินสะสม!K20+เงินกู้!K20)</f>
        <v>0</v>
      </c>
      <c r="O20" s="151">
        <f>SUM(แผนงานรวม!M20+เงินสะสมรวม!L20+เงินทุนสำรองเงินสะสม!L20+เงินกู้!L20)</f>
        <v>0</v>
      </c>
      <c r="P20" s="151">
        <f>SUM(แผนงานรวม!N20+เงินสะสมรวม!M20+เงินทุนสำรองเงินสะสม!M20+เงินกู้!M20)</f>
        <v>0</v>
      </c>
      <c r="Q20" s="151">
        <f>SUM(แผนงานรวม!O20+เงินสะสมรวม!N20+เงินทุนสำรองเงินสะสม!N20+เงินกู้!N20)</f>
        <v>0</v>
      </c>
    </row>
    <row r="21" spans="1:17" x14ac:dyDescent="0.35">
      <c r="A21" s="10" t="s">
        <v>29</v>
      </c>
      <c r="B21" s="151">
        <f>SUM(งานบริหาร!D18+รักษาความสงบ!D18+การศึกษา!D18+สาธารณสุข!D18+สังคมสงเคราะห์!D18+เคหะชุมชน!D18+เข้มแข็งของชุมชน!D18+ศาสนา!D18+อุตสาหกรรม!D18+การเกษตร!D18+การพาณิชย์!D18+งบกลาง!D18)</f>
        <v>3246000</v>
      </c>
      <c r="C21" s="151">
        <f>SUM(E21)</f>
        <v>3246000</v>
      </c>
      <c r="D21" s="151"/>
      <c r="E21" s="68">
        <f t="shared" si="0"/>
        <v>3246000</v>
      </c>
      <c r="F21" s="151">
        <f>SUM(แผนงานรวม!D21+เงินสะสมรวม!C21+เงินทุนสำรองเงินสะสม!C21+เงินกู้!C21)</f>
        <v>25000</v>
      </c>
      <c r="G21" s="151">
        <f>SUM(แผนงานรวม!E21+เงินสะสมรวม!D21+เงินทุนสำรองเงินสะสม!D21+เงินกู้!D21)</f>
        <v>0</v>
      </c>
      <c r="H21" s="151">
        <f>SUM(แผนงานรวม!F21+เงินสะสมรวม!E21+เงินทุนสำรองเงินสะสม!E21+เงินกู้!E21)</f>
        <v>3076000</v>
      </c>
      <c r="I21" s="151">
        <f>SUM(แผนงานรวม!G21+เงินสะสมรวม!F21+เงินทุนสำรองเงินสะสม!F21+เงินกู้!F21)</f>
        <v>0</v>
      </c>
      <c r="J21" s="151">
        <f>SUM(แผนงานรวม!H21+เงินสะสมรวม!G21+เงินทุนสำรองเงินสะสม!G21+เงินกู้!G21)</f>
        <v>0</v>
      </c>
      <c r="K21" s="151">
        <f>SUM(แผนงานรวม!I21+เงินสะสมรวม!H21+เงินทุนสำรองเงินสะสม!H21+เงินกู้!H21)</f>
        <v>0</v>
      </c>
      <c r="L21" s="151">
        <f>SUM(แผนงานรวม!J21+เงินสะสมรวม!I21+เงินทุนสำรองเงินสะสม!I21+เงินกู้!I21)</f>
        <v>70000</v>
      </c>
      <c r="M21" s="151">
        <f>SUM(แผนงานรวม!K21+เงินสะสมรวม!J21+เงินทุนสำรองเงินสะสม!J21+เงินกู้!J21)</f>
        <v>75000</v>
      </c>
      <c r="N21" s="151">
        <f>SUM(แผนงานรวม!L21+เงินสะสมรวม!K21+เงินทุนสำรองเงินสะสม!K21+เงินกู้!K21)</f>
        <v>0</v>
      </c>
      <c r="O21" s="151">
        <f>SUM(แผนงานรวม!M21+เงินสะสมรวม!L21+เงินทุนสำรองเงินสะสม!L21+เงินกู้!L21)</f>
        <v>0</v>
      </c>
      <c r="P21" s="151">
        <f>SUM(แผนงานรวม!N21+เงินสะสมรวม!M21+เงินทุนสำรองเงินสะสม!M21+เงินกู้!M21)</f>
        <v>0</v>
      </c>
      <c r="Q21" s="151">
        <f>SUM(แผนงานรวม!O21+เงินสะสมรวม!N21+เงินทุนสำรองเงินสะสม!N21+เงินกู้!N21)</f>
        <v>0</v>
      </c>
    </row>
    <row r="22" spans="1:17" x14ac:dyDescent="0.35">
      <c r="A22" s="141" t="s">
        <v>23</v>
      </c>
      <c r="B22" s="151">
        <f>SUM(งานบริหาร!D19+รักษาความสงบ!D19+การศึกษา!D19+สาธารณสุข!D19+สังคมสงเคราะห์!D19+เคหะชุมชน!D19+เข้มแข็งของชุมชน!D19+ศาสนา!D19+อุตสาหกรรม!D19+การเกษตร!D19+การพาณิชย์!D19+งบกลาง!D19)</f>
        <v>9037500</v>
      </c>
      <c r="C22" s="151">
        <f>SUM(B22)</f>
        <v>9037500</v>
      </c>
      <c r="D22" s="151"/>
      <c r="E22" s="68">
        <f t="shared" si="0"/>
        <v>8285781.4000000004</v>
      </c>
      <c r="F22" s="151">
        <f>SUM(แผนงานรวม!D22+เงินสะสมรวม!C22+เงินทุนสำรองเงินสะสม!C22+เงินกู้!C22)</f>
        <v>0</v>
      </c>
      <c r="G22" s="151">
        <f>SUM(แผนงานรวม!E22+เงินสะสมรวม!D22+เงินทุนสำรองเงินสะสม!D22+เงินกู้!D22)</f>
        <v>0</v>
      </c>
      <c r="H22" s="151">
        <f>SUM(แผนงานรวม!F22+เงินสะสมรวม!E22+เงินทุนสำรองเงินสะสม!E22+เงินกู้!E22)</f>
        <v>0</v>
      </c>
      <c r="I22" s="151">
        <f>SUM(แผนงานรวม!G22+เงินสะสมรวม!F22+เงินทุนสำรองเงินสะสม!F22+เงินกู้!F22)</f>
        <v>0</v>
      </c>
      <c r="J22" s="151">
        <f>SUM(แผนงานรวม!H22+เงินสะสมรวม!G22+เงินทุนสำรองเงินสะสม!G22+เงินกู้!G22)</f>
        <v>0</v>
      </c>
      <c r="K22" s="151">
        <f>SUM(แผนงานรวม!I22+เงินสะสมรวม!H22+เงินทุนสำรองเงินสะสม!H22+เงินกู้!H22)</f>
        <v>0</v>
      </c>
      <c r="L22" s="151">
        <f>SUM(แผนงานรวม!J22+เงินสะสมรวม!I22+เงินทุนสำรองเงินสะสม!I22+เงินกู้!I22)</f>
        <v>0</v>
      </c>
      <c r="M22" s="151">
        <f>SUM(แผนงานรวม!K22+เงินสะสมรวม!J22+เงินทุนสำรองเงินสะสม!J22+เงินกู้!J22)</f>
        <v>0</v>
      </c>
      <c r="N22" s="151">
        <f>SUM(แผนงานรวม!L22+เงินสะสมรวม!K22+เงินทุนสำรองเงินสะสม!K22+เงินกู้!K22)</f>
        <v>0</v>
      </c>
      <c r="O22" s="151">
        <f>SUM(แผนงานรวม!M22+เงินสะสมรวม!L22+เงินทุนสำรองเงินสะสม!L22+เงินกู้!L22)</f>
        <v>0</v>
      </c>
      <c r="P22" s="151">
        <f>SUM(แผนงานรวม!N22+เงินสะสมรวม!M22+เงินทุนสำรองเงินสะสม!M22+เงินกู้!M22)</f>
        <v>0</v>
      </c>
      <c r="Q22" s="151">
        <f>SUM(แผนงานรวม!O22+เงินสะสมรวม!N22+เงินทุนสำรองเงินสะสม!N22+เงินกู้!N22)</f>
        <v>8285781.4000000004</v>
      </c>
    </row>
    <row r="23" spans="1:17" x14ac:dyDescent="0.35">
      <c r="A23" s="141" t="s">
        <v>23</v>
      </c>
      <c r="B23" s="151">
        <f>SUM(งานบริหาร!D20+รักษาความสงบ!D20+การศึกษา!D20+สาธารณสุข!D20+สังคมสงเคราะห์!D20+เคหะชุมชน!D20+เข้มแข็งของชุมชน!D20+ศาสนา!D20+อุตสาหกรรม!D20+การเกษตร!D20+การพาณิชย์!D20+งบกลาง!D20)</f>
        <v>0</v>
      </c>
      <c r="C23" s="151"/>
      <c r="D23" s="151">
        <f>SUM(E23)</f>
        <v>0</v>
      </c>
      <c r="E23" s="68">
        <f t="shared" si="0"/>
        <v>0</v>
      </c>
      <c r="F23" s="151">
        <f>SUM(แผนงานรวม!D23+เงินสะสมรวม!C23+เงินทุนสำรองเงินสะสม!C23+เงินกู้!C23)</f>
        <v>0</v>
      </c>
      <c r="G23" s="151">
        <f>SUM(แผนงานรวม!E23+เงินสะสมรวม!D23+เงินทุนสำรองเงินสะสม!D23+เงินกู้!D23)</f>
        <v>0</v>
      </c>
      <c r="H23" s="151">
        <f>SUM(แผนงานรวม!F23+เงินสะสมรวม!E23+เงินทุนสำรองเงินสะสม!E23+เงินกู้!E23)</f>
        <v>0</v>
      </c>
      <c r="I23" s="151">
        <f>SUM(แผนงานรวม!G23+เงินสะสมรวม!F23+เงินทุนสำรองเงินสะสม!F23+เงินกู้!F23)</f>
        <v>0</v>
      </c>
      <c r="J23" s="151">
        <f>SUM(แผนงานรวม!H23+เงินสะสมรวม!G23+เงินทุนสำรองเงินสะสม!G23+เงินกู้!G23)</f>
        <v>0</v>
      </c>
      <c r="K23" s="151">
        <f>SUM(แผนงานรวม!I23+เงินสะสมรวม!H23+เงินทุนสำรองเงินสะสม!H23+เงินกู้!H23)</f>
        <v>0</v>
      </c>
      <c r="L23" s="151">
        <f>SUM(แผนงานรวม!J23+เงินสะสมรวม!I23+เงินทุนสำรองเงินสะสม!I23+เงินกู้!I23)</f>
        <v>0</v>
      </c>
      <c r="M23" s="151">
        <f>SUM(แผนงานรวม!K23+เงินสะสมรวม!J23+เงินทุนสำรองเงินสะสม!J23+เงินกู้!J23)</f>
        <v>0</v>
      </c>
      <c r="N23" s="151">
        <f>SUM(แผนงานรวม!L23+เงินสะสมรวม!K23+เงินทุนสำรองเงินสะสม!K23+เงินกู้!K23)</f>
        <v>0</v>
      </c>
      <c r="O23" s="151">
        <f>SUM(แผนงานรวม!M23+เงินสะสมรวม!L23+เงินทุนสำรองเงินสะสม!L23+เงินกู้!L23)</f>
        <v>0</v>
      </c>
      <c r="P23" s="151">
        <f>SUM(แผนงานรวม!N23+เงินสะสมรวม!M23+เงินทุนสำรองเงินสะสม!M23+เงินกู้!M23)</f>
        <v>0</v>
      </c>
      <c r="Q23" s="151">
        <f>SUM(แผนงานรวม!O23+เงินสะสมรวม!N23+เงินทุนสำรองเงินสะสม!N23+เงินกู้!N23)</f>
        <v>0</v>
      </c>
    </row>
    <row r="24" spans="1:17" x14ac:dyDescent="0.35">
      <c r="A24" s="142"/>
      <c r="B24" s="142"/>
      <c r="C24" s="142"/>
      <c r="D24" s="142"/>
      <c r="E24" s="68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68"/>
    </row>
    <row r="25" spans="1:17" x14ac:dyDescent="0.35">
      <c r="A25" s="118"/>
      <c r="B25" s="158">
        <f>SUM(B10:B24)</f>
        <v>52593960</v>
      </c>
      <c r="C25" s="158">
        <f t="shared" ref="C25:D25" si="2">SUM(C10:C24)</f>
        <v>48390206.159999996</v>
      </c>
      <c r="D25" s="158">
        <f t="shared" si="2"/>
        <v>0</v>
      </c>
      <c r="E25" s="149">
        <f t="shared" ref="E25:Q25" si="3">SUM(E10:E24)</f>
        <v>47638487.559999995</v>
      </c>
      <c r="F25" s="150">
        <f t="shared" si="3"/>
        <v>13844831.779999999</v>
      </c>
      <c r="G25" s="150">
        <f t="shared" si="3"/>
        <v>1983365.6</v>
      </c>
      <c r="H25" s="150">
        <f t="shared" si="3"/>
        <v>8785008.4100000001</v>
      </c>
      <c r="I25" s="150">
        <f t="shared" si="3"/>
        <v>1328952.9099999999</v>
      </c>
      <c r="J25" s="150">
        <f t="shared" si="3"/>
        <v>1522931</v>
      </c>
      <c r="K25" s="150">
        <f t="shared" si="3"/>
        <v>7386639.4600000009</v>
      </c>
      <c r="L25" s="150">
        <f t="shared" si="3"/>
        <v>1124896</v>
      </c>
      <c r="M25" s="150">
        <f t="shared" si="3"/>
        <v>291728</v>
      </c>
      <c r="N25" s="150">
        <f t="shared" si="3"/>
        <v>3084353</v>
      </c>
      <c r="O25" s="150">
        <f t="shared" si="3"/>
        <v>0</v>
      </c>
      <c r="P25" s="150">
        <f t="shared" si="3"/>
        <v>0</v>
      </c>
      <c r="Q25" s="148">
        <f t="shared" si="3"/>
        <v>8285781.4000000004</v>
      </c>
    </row>
    <row r="26" spans="1:17" x14ac:dyDescent="0.35">
      <c r="A26" s="157" t="s">
        <v>32</v>
      </c>
      <c r="B26" s="157"/>
      <c r="C26" s="157"/>
      <c r="D26" s="157"/>
      <c r="E26" s="155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54"/>
    </row>
    <row r="27" spans="1:17" x14ac:dyDescent="0.35">
      <c r="A27" s="141" t="s">
        <v>267</v>
      </c>
      <c r="B27" s="159">
        <v>2080000</v>
      </c>
      <c r="C27" s="159"/>
      <c r="D27" s="159"/>
      <c r="E27" s="68">
        <v>2609448.8199999998</v>
      </c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67"/>
    </row>
    <row r="28" spans="1:17" x14ac:dyDescent="0.35">
      <c r="A28" s="141" t="s">
        <v>268</v>
      </c>
      <c r="B28" s="159">
        <v>1817000</v>
      </c>
      <c r="C28" s="159"/>
      <c r="D28" s="159"/>
      <c r="E28" s="68">
        <v>1892738.4</v>
      </c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67"/>
    </row>
    <row r="29" spans="1:17" x14ac:dyDescent="0.35">
      <c r="A29" s="141" t="s">
        <v>275</v>
      </c>
      <c r="B29" s="159">
        <v>1000000</v>
      </c>
      <c r="C29" s="159"/>
      <c r="D29" s="159"/>
      <c r="E29" s="68">
        <v>646287.25</v>
      </c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67"/>
    </row>
    <row r="30" spans="1:17" x14ac:dyDescent="0.35">
      <c r="A30" s="141" t="s">
        <v>269</v>
      </c>
      <c r="B30" s="159">
        <v>0</v>
      </c>
      <c r="C30" s="159"/>
      <c r="D30" s="159"/>
      <c r="E30" s="68">
        <v>0</v>
      </c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67"/>
    </row>
    <row r="31" spans="1:17" x14ac:dyDescent="0.35">
      <c r="A31" s="141" t="s">
        <v>270</v>
      </c>
      <c r="B31" s="159">
        <v>200000</v>
      </c>
      <c r="C31" s="159"/>
      <c r="D31" s="159"/>
      <c r="E31" s="68">
        <v>342125</v>
      </c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67"/>
    </row>
    <row r="32" spans="1:17" x14ac:dyDescent="0.35">
      <c r="A32" s="141" t="s">
        <v>271</v>
      </c>
      <c r="B32" s="159">
        <v>3000</v>
      </c>
      <c r="C32" s="159"/>
      <c r="D32" s="159"/>
      <c r="E32" s="68">
        <v>0</v>
      </c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67"/>
    </row>
    <row r="33" spans="1:17" x14ac:dyDescent="0.35">
      <c r="A33" s="141" t="s">
        <v>272</v>
      </c>
      <c r="B33" s="159">
        <v>28000000</v>
      </c>
      <c r="C33" s="159"/>
      <c r="D33" s="159"/>
      <c r="E33" s="68">
        <v>23432772.890000001</v>
      </c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67"/>
    </row>
    <row r="34" spans="1:17" x14ac:dyDescent="0.35">
      <c r="A34" s="141" t="s">
        <v>273</v>
      </c>
      <c r="B34" s="159">
        <v>15300000</v>
      </c>
      <c r="C34" s="159"/>
      <c r="D34" s="159"/>
      <c r="E34" s="68">
        <v>18140350</v>
      </c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67"/>
    </row>
    <row r="35" spans="1:17" x14ac:dyDescent="0.35">
      <c r="A35" s="141" t="s">
        <v>274</v>
      </c>
      <c r="B35" s="159"/>
      <c r="C35" s="159"/>
      <c r="D35" s="159"/>
      <c r="E35" s="68">
        <v>0</v>
      </c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67"/>
    </row>
    <row r="36" spans="1:17" x14ac:dyDescent="0.35">
      <c r="A36" s="156"/>
      <c r="B36" s="160">
        <f>SUM(B27:B35)</f>
        <v>48400000</v>
      </c>
      <c r="C36" s="160"/>
      <c r="D36" s="160"/>
      <c r="E36" s="149">
        <f>SUM(E27:E35)</f>
        <v>47063722.359999999</v>
      </c>
      <c r="F36" s="253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148"/>
    </row>
    <row r="37" spans="1:17" ht="21.75" thickBot="1" x14ac:dyDescent="0.4">
      <c r="A37" s="161" t="s">
        <v>276</v>
      </c>
      <c r="B37" s="72"/>
      <c r="C37" s="72"/>
      <c r="D37" s="72"/>
      <c r="E37" s="71">
        <f>SUM(E36-E25)</f>
        <v>-574765.19999999553</v>
      </c>
      <c r="F37" s="252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73"/>
    </row>
    <row r="38" spans="1:17" ht="21.75" thickTop="1" x14ac:dyDescent="0.35">
      <c r="A38" s="72"/>
      <c r="B38" s="72"/>
      <c r="C38" s="72"/>
      <c r="D38" s="72"/>
      <c r="E38" s="74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73"/>
    </row>
    <row r="39" spans="1:17" x14ac:dyDescent="0.35">
      <c r="A39" s="72"/>
      <c r="B39" s="72"/>
      <c r="C39" s="72"/>
      <c r="D39" s="72"/>
      <c r="E39" s="74"/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P39" s="255"/>
      <c r="Q39" s="73"/>
    </row>
    <row r="40" spans="1:17" x14ac:dyDescent="0.35">
      <c r="A40" s="72"/>
      <c r="B40" s="398" t="s">
        <v>130</v>
      </c>
      <c r="C40" s="398"/>
      <c r="H40" s="398" t="s">
        <v>131</v>
      </c>
      <c r="I40" s="398"/>
      <c r="N40" s="398" t="s">
        <v>130</v>
      </c>
      <c r="O40" s="398"/>
      <c r="P40" s="255"/>
      <c r="Q40" s="73"/>
    </row>
    <row r="41" spans="1:17" x14ac:dyDescent="0.35">
      <c r="A41" s="72"/>
      <c r="B41" s="393" t="s">
        <v>175</v>
      </c>
      <c r="C41" s="393"/>
      <c r="H41" s="393" t="s">
        <v>455</v>
      </c>
      <c r="I41" s="393"/>
      <c r="N41" s="393" t="s">
        <v>176</v>
      </c>
      <c r="O41" s="393"/>
      <c r="P41" s="255"/>
      <c r="Q41" s="73"/>
    </row>
    <row r="42" spans="1:17" x14ac:dyDescent="0.35">
      <c r="A42" s="72"/>
      <c r="B42" s="393" t="s">
        <v>154</v>
      </c>
      <c r="C42" s="393"/>
      <c r="H42" s="393" t="s">
        <v>456</v>
      </c>
      <c r="I42" s="393"/>
      <c r="N42" s="393" t="s">
        <v>111</v>
      </c>
      <c r="O42" s="393"/>
      <c r="P42" s="255"/>
      <c r="Q42" s="73"/>
    </row>
    <row r="43" spans="1:17" x14ac:dyDescent="0.35">
      <c r="A43" s="72"/>
      <c r="B43" s="72"/>
      <c r="C43" s="72"/>
      <c r="D43" s="72"/>
      <c r="E43" s="74"/>
      <c r="F43" s="252"/>
      <c r="G43" s="35"/>
      <c r="H43" s="393" t="s">
        <v>110</v>
      </c>
      <c r="I43" s="393"/>
      <c r="J43" s="35"/>
      <c r="K43" s="35"/>
      <c r="L43" s="35"/>
      <c r="M43" s="35"/>
      <c r="N43" s="35"/>
      <c r="O43" s="35"/>
      <c r="P43" s="35"/>
      <c r="Q43" s="73"/>
    </row>
    <row r="44" spans="1:17" x14ac:dyDescent="0.35">
      <c r="A44" s="72"/>
      <c r="B44" s="72"/>
      <c r="C44" s="72"/>
      <c r="D44" s="72"/>
      <c r="E44" s="74"/>
      <c r="F44" s="252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73"/>
    </row>
    <row r="45" spans="1:17" x14ac:dyDescent="0.35">
      <c r="A45" s="72"/>
      <c r="B45" s="72"/>
      <c r="C45" s="72"/>
      <c r="D45" s="72"/>
      <c r="E45" s="74"/>
      <c r="F45" s="252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73"/>
    </row>
    <row r="46" spans="1:17" x14ac:dyDescent="0.35">
      <c r="A46" s="72"/>
      <c r="B46" s="72"/>
      <c r="C46" s="72"/>
      <c r="D46" s="72"/>
      <c r="E46" s="74"/>
      <c r="F46" s="252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73"/>
    </row>
    <row r="47" spans="1:17" x14ac:dyDescent="0.35">
      <c r="A47" s="72"/>
      <c r="B47" s="72"/>
      <c r="C47" s="72"/>
      <c r="D47" s="72"/>
      <c r="E47" s="74"/>
      <c r="F47" s="252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73"/>
    </row>
    <row r="48" spans="1:17" x14ac:dyDescent="0.35">
      <c r="A48" s="72"/>
      <c r="B48" s="72"/>
      <c r="C48" s="72"/>
      <c r="D48" s="72"/>
      <c r="E48" s="74"/>
      <c r="F48" s="252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73"/>
    </row>
    <row r="49" spans="1:17" x14ac:dyDescent="0.35">
      <c r="A49" s="72"/>
      <c r="B49" s="72"/>
      <c r="C49" s="72"/>
      <c r="D49" s="72"/>
      <c r="E49" s="74"/>
      <c r="F49" s="252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73"/>
    </row>
    <row r="50" spans="1:17" x14ac:dyDescent="0.35">
      <c r="A50" s="72"/>
      <c r="B50" s="72"/>
      <c r="C50" s="72"/>
      <c r="D50" s="72"/>
      <c r="E50" s="74"/>
      <c r="F50" s="252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73"/>
    </row>
    <row r="51" spans="1:17" x14ac:dyDescent="0.35">
      <c r="A51" s="72"/>
      <c r="B51" s="72"/>
      <c r="C51" s="72"/>
      <c r="D51" s="72"/>
      <c r="E51" s="74"/>
      <c r="F51" s="252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73"/>
    </row>
    <row r="52" spans="1:17" x14ac:dyDescent="0.35">
      <c r="A52" s="72"/>
      <c r="B52" s="72"/>
      <c r="C52" s="72"/>
      <c r="D52" s="72"/>
      <c r="E52" s="74"/>
      <c r="F52" s="252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73"/>
    </row>
  </sheetData>
  <mergeCells count="31">
    <mergeCell ref="H43:I43"/>
    <mergeCell ref="B42:C42"/>
    <mergeCell ref="H42:I42"/>
    <mergeCell ref="N42:O42"/>
    <mergeCell ref="B40:C40"/>
    <mergeCell ref="H40:I40"/>
    <mergeCell ref="N40:O40"/>
    <mergeCell ref="B41:C41"/>
    <mergeCell ref="H41:I41"/>
    <mergeCell ref="N41:O41"/>
    <mergeCell ref="I6:I8"/>
    <mergeCell ref="J6:J8"/>
    <mergeCell ref="K6:K8"/>
    <mergeCell ref="O6:O8"/>
    <mergeCell ref="P6:P8"/>
    <mergeCell ref="A1:Q1"/>
    <mergeCell ref="A2:Q2"/>
    <mergeCell ref="A3:Q3"/>
    <mergeCell ref="Q6:Q8"/>
    <mergeCell ref="A4:A8"/>
    <mergeCell ref="B4:B8"/>
    <mergeCell ref="E4:E8"/>
    <mergeCell ref="F4:Q5"/>
    <mergeCell ref="L6:L8"/>
    <mergeCell ref="M6:M8"/>
    <mergeCell ref="N6:N8"/>
    <mergeCell ref="F6:F8"/>
    <mergeCell ref="G6:G8"/>
    <mergeCell ref="H6:H8"/>
    <mergeCell ref="C4:C8"/>
    <mergeCell ref="D4:D8"/>
  </mergeCells>
  <printOptions horizontalCentered="1"/>
  <pageMargins left="7.874015748031496E-2" right="7.874015748031496E-2" top="0.39370078740157483" bottom="0.19685039370078741" header="0.31496062992125984" footer="0.31496062992125984"/>
  <pageSetup paperSize="5" scale="65" orientation="landscape" horizontalDpi="12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G54"/>
  <sheetViews>
    <sheetView showWhiteSpace="0" topLeftCell="A49" zoomScale="90" zoomScaleNormal="90" workbookViewId="0">
      <selection activeCell="G10" sqref="G10"/>
    </sheetView>
  </sheetViews>
  <sheetFormatPr defaultColWidth="13" defaultRowHeight="23.25" x14ac:dyDescent="0.5"/>
  <cols>
    <col min="1" max="1" width="45.7109375" style="16" customWidth="1"/>
    <col min="2" max="2" width="24.7109375" style="15" customWidth="1"/>
    <col min="3" max="3" width="30.7109375" style="16" customWidth="1"/>
    <col min="4" max="4" width="35.7109375" style="16" customWidth="1"/>
    <col min="5" max="5" width="8.5703125" style="3" customWidth="1"/>
    <col min="6" max="16384" width="13" style="3"/>
  </cols>
  <sheetData>
    <row r="1" spans="1:5" x14ac:dyDescent="0.5">
      <c r="A1" s="393" t="s">
        <v>30</v>
      </c>
      <c r="B1" s="393"/>
      <c r="C1" s="393"/>
      <c r="D1" s="393"/>
    </row>
    <row r="2" spans="1:5" x14ac:dyDescent="0.5">
      <c r="A2" s="393" t="s">
        <v>194</v>
      </c>
      <c r="B2" s="393"/>
      <c r="C2" s="393"/>
      <c r="D2" s="393"/>
      <c r="E2" s="5"/>
    </row>
    <row r="3" spans="1:5" x14ac:dyDescent="0.5">
      <c r="A3" s="393" t="s">
        <v>403</v>
      </c>
      <c r="B3" s="393"/>
      <c r="C3" s="393"/>
      <c r="D3" s="393"/>
      <c r="E3" s="5"/>
    </row>
    <row r="4" spans="1:5" x14ac:dyDescent="0.5">
      <c r="A4" s="411" t="s">
        <v>309</v>
      </c>
      <c r="B4" s="411"/>
      <c r="C4" s="411"/>
      <c r="D4" s="411"/>
      <c r="E4" s="8"/>
    </row>
    <row r="5" spans="1:5" x14ac:dyDescent="0.5">
      <c r="A5" s="17" t="s">
        <v>185</v>
      </c>
      <c r="B5" s="17" t="s">
        <v>33</v>
      </c>
      <c r="C5" s="412" t="s">
        <v>310</v>
      </c>
      <c r="D5" s="413"/>
      <c r="E5" s="6"/>
    </row>
    <row r="6" spans="1:5" x14ac:dyDescent="0.5">
      <c r="A6" s="18"/>
      <c r="B6" s="19"/>
      <c r="C6" s="251" t="s">
        <v>34</v>
      </c>
      <c r="D6" s="251" t="s">
        <v>35</v>
      </c>
      <c r="E6" s="6"/>
    </row>
    <row r="7" spans="1:5" x14ac:dyDescent="0.5">
      <c r="A7" s="58" t="s">
        <v>36</v>
      </c>
      <c r="B7" s="57"/>
      <c r="C7" s="22"/>
      <c r="D7" s="38"/>
      <c r="E7" s="7"/>
    </row>
    <row r="8" spans="1:5" x14ac:dyDescent="0.5">
      <c r="A8" s="47" t="s">
        <v>37</v>
      </c>
      <c r="B8" s="162">
        <v>11614000</v>
      </c>
      <c r="C8" s="47" t="s">
        <v>40</v>
      </c>
      <c r="D8" s="162">
        <v>44132957.649999999</v>
      </c>
      <c r="E8" s="7"/>
    </row>
    <row r="9" spans="1:5" x14ac:dyDescent="0.5">
      <c r="A9" s="24" t="s">
        <v>52</v>
      </c>
      <c r="B9" s="25">
        <v>24883644</v>
      </c>
      <c r="C9" s="24" t="s">
        <v>93</v>
      </c>
      <c r="D9" s="25">
        <v>541600</v>
      </c>
      <c r="E9" s="7"/>
    </row>
    <row r="10" spans="1:5" x14ac:dyDescent="0.5">
      <c r="A10" s="24" t="s">
        <v>82</v>
      </c>
      <c r="B10" s="25">
        <v>2445222</v>
      </c>
      <c r="C10" s="24" t="s">
        <v>94</v>
      </c>
      <c r="D10" s="25">
        <v>3043644.75</v>
      </c>
      <c r="E10" s="7"/>
    </row>
    <row r="11" spans="1:5" x14ac:dyDescent="0.5">
      <c r="A11" s="24" t="s">
        <v>81</v>
      </c>
      <c r="B11" s="25">
        <v>638698.4</v>
      </c>
      <c r="C11" s="24" t="s">
        <v>95</v>
      </c>
      <c r="D11" s="25">
        <v>3618780</v>
      </c>
      <c r="E11" s="7"/>
    </row>
    <row r="12" spans="1:5" x14ac:dyDescent="0.5">
      <c r="A12" s="24" t="s">
        <v>83</v>
      </c>
      <c r="B12" s="25">
        <v>357000</v>
      </c>
      <c r="C12" s="24" t="s">
        <v>96</v>
      </c>
      <c r="D12" s="25">
        <v>17820000</v>
      </c>
      <c r="E12" s="7"/>
    </row>
    <row r="13" spans="1:5" x14ac:dyDescent="0.5">
      <c r="A13" s="24" t="s">
        <v>84</v>
      </c>
      <c r="B13" s="25">
        <v>100000</v>
      </c>
      <c r="C13" s="24" t="s">
        <v>307</v>
      </c>
      <c r="D13" s="25">
        <v>279000</v>
      </c>
      <c r="E13" s="7"/>
    </row>
    <row r="14" spans="1:5" x14ac:dyDescent="0.5">
      <c r="A14" s="24" t="s">
        <v>85</v>
      </c>
      <c r="B14" s="25">
        <v>969000</v>
      </c>
      <c r="C14" s="24" t="s">
        <v>308</v>
      </c>
      <c r="D14" s="54"/>
      <c r="E14" s="7"/>
    </row>
    <row r="15" spans="1:5" x14ac:dyDescent="0.5">
      <c r="A15" s="24" t="s">
        <v>86</v>
      </c>
      <c r="B15" s="25">
        <f>149000+20000</f>
        <v>169000</v>
      </c>
      <c r="C15" s="24" t="s">
        <v>389</v>
      </c>
      <c r="D15" s="54">
        <v>60000</v>
      </c>
      <c r="E15" s="7"/>
    </row>
    <row r="16" spans="1:5" x14ac:dyDescent="0.5">
      <c r="A16" s="24" t="s">
        <v>87</v>
      </c>
      <c r="B16" s="25">
        <f>3939000+300400</f>
        <v>4239400</v>
      </c>
      <c r="C16" s="24" t="s">
        <v>390</v>
      </c>
      <c r="D16" s="54"/>
      <c r="E16" s="7"/>
    </row>
    <row r="17" spans="1:5" x14ac:dyDescent="0.5">
      <c r="A17" s="24" t="s">
        <v>88</v>
      </c>
      <c r="B17" s="25">
        <f>75000+542000</f>
        <v>617000</v>
      </c>
      <c r="C17" s="24"/>
      <c r="D17" s="55"/>
      <c r="E17" s="7"/>
    </row>
    <row r="18" spans="1:5" x14ac:dyDescent="0.5">
      <c r="A18" s="24" t="s">
        <v>155</v>
      </c>
      <c r="B18" s="25">
        <v>1000980</v>
      </c>
      <c r="C18" s="24"/>
      <c r="D18" s="55"/>
      <c r="E18" s="7"/>
    </row>
    <row r="19" spans="1:5" x14ac:dyDescent="0.5">
      <c r="A19" s="24" t="s">
        <v>305</v>
      </c>
      <c r="B19" s="25">
        <v>498500</v>
      </c>
      <c r="C19" s="24"/>
      <c r="D19" s="55"/>
      <c r="E19" s="7"/>
    </row>
    <row r="20" spans="1:5" x14ac:dyDescent="0.5">
      <c r="A20" s="24" t="s">
        <v>306</v>
      </c>
      <c r="B20" s="25">
        <v>79500</v>
      </c>
      <c r="C20" s="24"/>
      <c r="D20" s="55"/>
      <c r="E20" s="7"/>
    </row>
    <row r="21" spans="1:5" x14ac:dyDescent="0.5">
      <c r="A21" s="59" t="s">
        <v>38</v>
      </c>
      <c r="B21" s="25"/>
      <c r="C21" s="24"/>
      <c r="D21" s="55"/>
      <c r="E21" s="7"/>
    </row>
    <row r="22" spans="1:5" x14ac:dyDescent="0.5">
      <c r="A22" s="24" t="s">
        <v>89</v>
      </c>
      <c r="B22" s="25">
        <v>12946363</v>
      </c>
      <c r="C22" s="24"/>
      <c r="D22" s="55"/>
      <c r="E22" s="7"/>
    </row>
    <row r="23" spans="1:5" x14ac:dyDescent="0.5">
      <c r="A23" s="24" t="s">
        <v>39</v>
      </c>
      <c r="B23" s="25"/>
      <c r="C23" s="24"/>
      <c r="D23" s="55"/>
      <c r="E23" s="7"/>
    </row>
    <row r="24" spans="1:5" x14ac:dyDescent="0.5">
      <c r="A24" s="24" t="s">
        <v>73</v>
      </c>
      <c r="B24" s="25">
        <v>19700</v>
      </c>
      <c r="C24" s="24"/>
      <c r="D24" s="55"/>
      <c r="E24" s="7"/>
    </row>
    <row r="25" spans="1:5" x14ac:dyDescent="0.5">
      <c r="A25" s="24" t="s">
        <v>74</v>
      </c>
      <c r="B25" s="25">
        <v>49639.5</v>
      </c>
      <c r="C25" s="24"/>
      <c r="D25" s="55"/>
      <c r="E25" s="7"/>
    </row>
    <row r="26" spans="1:5" x14ac:dyDescent="0.5">
      <c r="A26" s="24" t="s">
        <v>75</v>
      </c>
      <c r="B26" s="25">
        <v>446000</v>
      </c>
      <c r="C26" s="24"/>
      <c r="D26" s="55"/>
      <c r="E26" s="7"/>
    </row>
    <row r="27" spans="1:5" x14ac:dyDescent="0.5">
      <c r="A27" s="24" t="s">
        <v>90</v>
      </c>
      <c r="B27" s="25">
        <v>241556</v>
      </c>
      <c r="C27" s="24"/>
      <c r="D27" s="55"/>
      <c r="E27" s="7"/>
    </row>
    <row r="28" spans="1:5" x14ac:dyDescent="0.5">
      <c r="A28" s="24" t="s">
        <v>91</v>
      </c>
      <c r="B28" s="25">
        <v>4507659.5</v>
      </c>
      <c r="C28" s="24"/>
      <c r="D28" s="55"/>
      <c r="E28" s="7"/>
    </row>
    <row r="29" spans="1:5" x14ac:dyDescent="0.5">
      <c r="A29" s="24" t="s">
        <v>92</v>
      </c>
      <c r="B29" s="25">
        <v>118800</v>
      </c>
      <c r="C29" s="24"/>
      <c r="D29" s="55"/>
      <c r="E29" s="7"/>
    </row>
    <row r="30" spans="1:5" x14ac:dyDescent="0.5">
      <c r="A30" s="24" t="s">
        <v>112</v>
      </c>
      <c r="B30" s="25">
        <v>76500</v>
      </c>
      <c r="C30" s="24"/>
      <c r="D30" s="55"/>
      <c r="E30" s="7"/>
    </row>
    <row r="31" spans="1:5" x14ac:dyDescent="0.5">
      <c r="A31" s="24" t="s">
        <v>141</v>
      </c>
      <c r="B31" s="25">
        <v>74000</v>
      </c>
      <c r="C31" s="24"/>
      <c r="D31" s="55"/>
      <c r="E31" s="7"/>
    </row>
    <row r="32" spans="1:5" x14ac:dyDescent="0.5">
      <c r="A32" s="24" t="s">
        <v>152</v>
      </c>
      <c r="B32" s="25">
        <v>7500</v>
      </c>
      <c r="C32" s="24"/>
      <c r="D32" s="55"/>
      <c r="E32" s="7"/>
    </row>
    <row r="33" spans="1:7" x14ac:dyDescent="0.5">
      <c r="A33" s="24" t="s">
        <v>142</v>
      </c>
      <c r="B33" s="28">
        <v>90700</v>
      </c>
      <c r="C33" s="24"/>
      <c r="D33" s="55"/>
      <c r="E33" s="7"/>
    </row>
    <row r="34" spans="1:7" x14ac:dyDescent="0.5">
      <c r="A34" s="24" t="s">
        <v>156</v>
      </c>
      <c r="B34" s="28">
        <v>713100</v>
      </c>
      <c r="C34" s="24"/>
      <c r="D34" s="55"/>
      <c r="E34" s="7"/>
    </row>
    <row r="35" spans="1:7" x14ac:dyDescent="0.5">
      <c r="A35" s="24" t="s">
        <v>157</v>
      </c>
      <c r="B35" s="28">
        <v>80670</v>
      </c>
      <c r="C35" s="24"/>
      <c r="D35" s="55"/>
      <c r="E35" s="7"/>
    </row>
    <row r="36" spans="1:7" x14ac:dyDescent="0.5">
      <c r="A36" s="29" t="s">
        <v>158</v>
      </c>
      <c r="B36" s="28">
        <v>1577850</v>
      </c>
      <c r="C36" s="24"/>
      <c r="D36" s="55"/>
      <c r="E36" s="7"/>
    </row>
    <row r="37" spans="1:7" x14ac:dyDescent="0.5">
      <c r="A37" s="29" t="s">
        <v>330</v>
      </c>
      <c r="B37" s="28">
        <v>15000</v>
      </c>
      <c r="C37" s="24"/>
      <c r="D37" s="55"/>
      <c r="E37" s="7"/>
    </row>
    <row r="38" spans="1:7" x14ac:dyDescent="0.5">
      <c r="A38" s="24" t="s">
        <v>331</v>
      </c>
      <c r="B38" s="25">
        <v>60000</v>
      </c>
      <c r="C38" s="24"/>
      <c r="D38" s="55"/>
      <c r="E38" s="7"/>
    </row>
    <row r="39" spans="1:7" x14ac:dyDescent="0.5">
      <c r="A39" s="24" t="s">
        <v>454</v>
      </c>
      <c r="B39" s="25">
        <v>859000</v>
      </c>
      <c r="C39" s="24"/>
      <c r="D39" s="55"/>
      <c r="E39" s="7"/>
    </row>
    <row r="40" spans="1:7" x14ac:dyDescent="0.5">
      <c r="A40" s="10"/>
      <c r="B40" s="56"/>
      <c r="C40" s="10"/>
      <c r="D40" s="23"/>
      <c r="E40" s="7"/>
    </row>
    <row r="41" spans="1:7" x14ac:dyDescent="0.5">
      <c r="A41" s="251" t="s">
        <v>9</v>
      </c>
      <c r="B41" s="30">
        <f>SUM(B8:B40)</f>
        <v>69495982.400000006</v>
      </c>
      <c r="C41" s="31"/>
      <c r="D41" s="30">
        <f>SUM(D8:D40)</f>
        <v>69495982.400000006</v>
      </c>
      <c r="E41" s="7"/>
    </row>
    <row r="42" spans="1:7" x14ac:dyDescent="0.5">
      <c r="A42" s="32"/>
      <c r="B42" s="33"/>
      <c r="C42" s="34"/>
      <c r="D42" s="33"/>
      <c r="E42" s="7"/>
    </row>
    <row r="43" spans="1:7" x14ac:dyDescent="0.5">
      <c r="A43" s="250"/>
      <c r="B43" s="36"/>
      <c r="C43" s="37"/>
      <c r="D43" s="36"/>
      <c r="E43" s="7"/>
    </row>
    <row r="44" spans="1:7" s="4" customFormat="1" x14ac:dyDescent="0.5">
      <c r="A44" s="249" t="s">
        <v>130</v>
      </c>
      <c r="B44" s="398" t="s">
        <v>131</v>
      </c>
      <c r="C44" s="398"/>
      <c r="D44" s="249" t="s">
        <v>130</v>
      </c>
      <c r="E44" s="249"/>
      <c r="F44" s="249"/>
      <c r="G44" s="249"/>
    </row>
    <row r="45" spans="1:7" s="4" customFormat="1" x14ac:dyDescent="0.5">
      <c r="A45" s="248" t="s">
        <v>175</v>
      </c>
      <c r="B45" s="393" t="s">
        <v>455</v>
      </c>
      <c r="C45" s="393"/>
      <c r="D45" s="248" t="s">
        <v>176</v>
      </c>
      <c r="E45" s="248"/>
      <c r="F45" s="248"/>
      <c r="G45" s="248"/>
    </row>
    <row r="46" spans="1:7" x14ac:dyDescent="0.5">
      <c r="A46" s="248" t="s">
        <v>154</v>
      </c>
      <c r="B46" s="393" t="s">
        <v>456</v>
      </c>
      <c r="C46" s="393"/>
      <c r="D46" s="248" t="s">
        <v>111</v>
      </c>
      <c r="E46" s="248"/>
      <c r="F46" s="248"/>
      <c r="G46" s="248"/>
    </row>
    <row r="47" spans="1:7" x14ac:dyDescent="0.5">
      <c r="A47" s="248"/>
      <c r="B47" s="393" t="s">
        <v>110</v>
      </c>
      <c r="C47" s="393"/>
      <c r="D47" s="248"/>
      <c r="E47" s="248"/>
      <c r="F47" s="248"/>
      <c r="G47" s="16"/>
    </row>
    <row r="48" spans="1:7" x14ac:dyDescent="0.5">
      <c r="A48" s="250"/>
      <c r="B48" s="36"/>
      <c r="C48" s="37"/>
      <c r="D48" s="36"/>
      <c r="E48" s="7"/>
    </row>
    <row r="49" spans="1:5" x14ac:dyDescent="0.5">
      <c r="A49" s="250"/>
      <c r="B49" s="36"/>
      <c r="C49" s="37"/>
      <c r="D49" s="36"/>
      <c r="E49" s="7"/>
    </row>
    <row r="50" spans="1:5" x14ac:dyDescent="0.5">
      <c r="A50" s="250"/>
      <c r="B50" s="36"/>
      <c r="C50" s="37"/>
      <c r="D50" s="36"/>
      <c r="E50" s="7"/>
    </row>
    <row r="51" spans="1:5" x14ac:dyDescent="0.5">
      <c r="A51" s="250"/>
      <c r="B51" s="36"/>
      <c r="C51" s="37"/>
      <c r="D51" s="36"/>
      <c r="E51" s="7"/>
    </row>
    <row r="52" spans="1:5" x14ac:dyDescent="0.5">
      <c r="A52" s="250"/>
      <c r="B52" s="36"/>
      <c r="C52" s="37"/>
      <c r="D52" s="36"/>
      <c r="E52" s="7"/>
    </row>
    <row r="53" spans="1:5" x14ac:dyDescent="0.5">
      <c r="A53" s="250"/>
      <c r="B53" s="36"/>
      <c r="C53" s="37"/>
      <c r="D53" s="36"/>
      <c r="E53" s="7"/>
    </row>
    <row r="54" spans="1:5" x14ac:dyDescent="0.5">
      <c r="A54" s="250"/>
      <c r="B54" s="36"/>
      <c r="C54" s="37"/>
      <c r="D54" s="36"/>
      <c r="E54" s="7"/>
    </row>
  </sheetData>
  <mergeCells count="9">
    <mergeCell ref="B45:C45"/>
    <mergeCell ref="B46:C46"/>
    <mergeCell ref="B47:C47"/>
    <mergeCell ref="B44:C44"/>
    <mergeCell ref="A1:D1"/>
    <mergeCell ref="A2:D2"/>
    <mergeCell ref="A3:D3"/>
    <mergeCell ref="A4:D4"/>
    <mergeCell ref="C5:D5"/>
  </mergeCells>
  <printOptions horizontalCentered="1"/>
  <pageMargins left="0.19685039370078741" right="0.19685039370078741" top="0.59055118110236227" bottom="0.39370078740157483" header="0.35433070866141736" footer="0.51181102362204722"/>
  <pageSetup paperSize="9" scale="75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F43"/>
  <sheetViews>
    <sheetView topLeftCell="A37" workbookViewId="0">
      <selection activeCell="A3" sqref="A3:F3"/>
    </sheetView>
  </sheetViews>
  <sheetFormatPr defaultColWidth="14.7109375" defaultRowHeight="23.25" x14ac:dyDescent="0.5"/>
  <cols>
    <col min="1" max="1" width="35.140625" style="16" bestFit="1" customWidth="1"/>
    <col min="2" max="2" width="19.140625" style="15" customWidth="1"/>
    <col min="3" max="3" width="17.7109375" style="15" customWidth="1"/>
    <col min="4" max="4" width="16.7109375" style="15" customWidth="1"/>
    <col min="5" max="5" width="14" style="15" customWidth="1"/>
    <col min="6" max="6" width="19" style="15" customWidth="1"/>
    <col min="7" max="16384" width="14.7109375" style="3"/>
  </cols>
  <sheetData>
    <row r="1" spans="1:6" x14ac:dyDescent="0.5">
      <c r="A1" s="393" t="s">
        <v>30</v>
      </c>
      <c r="B1" s="393"/>
      <c r="C1" s="393"/>
      <c r="D1" s="393"/>
      <c r="E1" s="393"/>
      <c r="F1" s="393"/>
    </row>
    <row r="2" spans="1:6" x14ac:dyDescent="0.5">
      <c r="A2" s="393" t="s">
        <v>113</v>
      </c>
      <c r="B2" s="393"/>
      <c r="C2" s="393"/>
      <c r="D2" s="393"/>
      <c r="E2" s="393"/>
      <c r="F2" s="393"/>
    </row>
    <row r="3" spans="1:6" x14ac:dyDescent="0.5">
      <c r="A3" s="394" t="str">
        <f>งบทรัพย์สินสตง!A3</f>
        <v>สำหรับปีสิ้นสุดวันที่ 30 กันยายน 2560</v>
      </c>
      <c r="B3" s="394"/>
      <c r="C3" s="394"/>
      <c r="D3" s="394"/>
      <c r="E3" s="394"/>
      <c r="F3" s="394"/>
    </row>
    <row r="4" spans="1:6" x14ac:dyDescent="0.5">
      <c r="A4" s="251" t="s">
        <v>185</v>
      </c>
      <c r="B4" s="251" t="s">
        <v>33</v>
      </c>
      <c r="C4" s="251" t="s">
        <v>114</v>
      </c>
      <c r="D4" s="251" t="s">
        <v>115</v>
      </c>
      <c r="E4" s="251" t="s">
        <v>186</v>
      </c>
      <c r="F4" s="251" t="s">
        <v>42</v>
      </c>
    </row>
    <row r="5" spans="1:6" x14ac:dyDescent="0.5">
      <c r="A5" s="21" t="s">
        <v>36</v>
      </c>
      <c r="B5" s="21"/>
      <c r="C5" s="21"/>
      <c r="D5" s="21"/>
      <c r="E5" s="21"/>
      <c r="F5" s="21"/>
    </row>
    <row r="6" spans="1:6" x14ac:dyDescent="0.5">
      <c r="A6" s="24" t="s">
        <v>37</v>
      </c>
      <c r="B6" s="25">
        <v>11614000</v>
      </c>
      <c r="C6" s="25">
        <v>0</v>
      </c>
      <c r="D6" s="25">
        <v>0</v>
      </c>
      <c r="E6" s="25">
        <v>0</v>
      </c>
      <c r="F6" s="25">
        <f>SUM(B6+C6-D6+E6)</f>
        <v>11614000</v>
      </c>
    </row>
    <row r="7" spans="1:6" x14ac:dyDescent="0.5">
      <c r="A7" s="24" t="s">
        <v>52</v>
      </c>
      <c r="B7" s="25">
        <v>24045644.000000004</v>
      </c>
      <c r="C7" s="25">
        <v>838000</v>
      </c>
      <c r="D7" s="25">
        <v>0</v>
      </c>
      <c r="E7" s="85">
        <v>0</v>
      </c>
      <c r="F7" s="25">
        <f t="shared" ref="F7:F21" si="0">SUM(B7+C7-D7+E7)</f>
        <v>24883644.000000004</v>
      </c>
    </row>
    <row r="8" spans="1:6" x14ac:dyDescent="0.5">
      <c r="A8" s="24" t="s">
        <v>82</v>
      </c>
      <c r="B8" s="25">
        <v>2445222</v>
      </c>
      <c r="C8" s="25">
        <v>0</v>
      </c>
      <c r="D8" s="25">
        <v>0</v>
      </c>
      <c r="E8" s="25">
        <v>0</v>
      </c>
      <c r="F8" s="25">
        <f t="shared" si="0"/>
        <v>2445222</v>
      </c>
    </row>
    <row r="9" spans="1:6" x14ac:dyDescent="0.5">
      <c r="A9" s="24" t="s">
        <v>81</v>
      </c>
      <c r="B9" s="25">
        <v>589698.4</v>
      </c>
      <c r="C9" s="25">
        <v>49000</v>
      </c>
      <c r="D9" s="25">
        <v>0</v>
      </c>
      <c r="E9" s="25">
        <v>0</v>
      </c>
      <c r="F9" s="25">
        <f t="shared" si="0"/>
        <v>638698.4</v>
      </c>
    </row>
    <row r="10" spans="1:6" x14ac:dyDescent="0.5">
      <c r="A10" s="24" t="s">
        <v>83</v>
      </c>
      <c r="B10" s="25">
        <v>357000</v>
      </c>
      <c r="C10" s="25">
        <v>0</v>
      </c>
      <c r="D10" s="25">
        <v>0</v>
      </c>
      <c r="E10" s="25">
        <v>0</v>
      </c>
      <c r="F10" s="25">
        <f t="shared" si="0"/>
        <v>357000</v>
      </c>
    </row>
    <row r="11" spans="1:6" x14ac:dyDescent="0.5">
      <c r="A11" s="24" t="s">
        <v>84</v>
      </c>
      <c r="B11" s="25">
        <v>100000</v>
      </c>
      <c r="C11" s="25">
        <v>0</v>
      </c>
      <c r="D11" s="25">
        <v>0</v>
      </c>
      <c r="E11" s="25">
        <v>0</v>
      </c>
      <c r="F11" s="25">
        <f t="shared" si="0"/>
        <v>100000</v>
      </c>
    </row>
    <row r="12" spans="1:6" x14ac:dyDescent="0.5">
      <c r="A12" s="24" t="s">
        <v>85</v>
      </c>
      <c r="B12" s="25">
        <v>969000</v>
      </c>
      <c r="C12" s="25">
        <v>0</v>
      </c>
      <c r="D12" s="25">
        <v>0</v>
      </c>
      <c r="E12" s="25">
        <v>0</v>
      </c>
      <c r="F12" s="25">
        <f t="shared" si="0"/>
        <v>969000</v>
      </c>
    </row>
    <row r="13" spans="1:6" x14ac:dyDescent="0.5">
      <c r="A13" s="24" t="s">
        <v>86</v>
      </c>
      <c r="B13" s="25">
        <v>149000</v>
      </c>
      <c r="C13" s="25">
        <v>0</v>
      </c>
      <c r="D13" s="25">
        <v>0</v>
      </c>
      <c r="E13" s="25">
        <v>0</v>
      </c>
      <c r="F13" s="25">
        <f t="shared" si="0"/>
        <v>149000</v>
      </c>
    </row>
    <row r="14" spans="1:6" x14ac:dyDescent="0.5">
      <c r="A14" s="24" t="s">
        <v>87</v>
      </c>
      <c r="B14" s="25">
        <v>3939000</v>
      </c>
      <c r="C14" s="25">
        <v>0</v>
      </c>
      <c r="D14" s="25">
        <v>0</v>
      </c>
      <c r="E14" s="25">
        <v>0</v>
      </c>
      <c r="F14" s="25">
        <f t="shared" si="0"/>
        <v>3939000</v>
      </c>
    </row>
    <row r="15" spans="1:6" x14ac:dyDescent="0.5">
      <c r="A15" s="24" t="s">
        <v>88</v>
      </c>
      <c r="B15" s="25">
        <v>75000</v>
      </c>
      <c r="C15" s="25">
        <v>0</v>
      </c>
      <c r="D15" s="25">
        <v>0</v>
      </c>
      <c r="E15" s="25">
        <v>0</v>
      </c>
      <c r="F15" s="25">
        <f t="shared" si="0"/>
        <v>75000</v>
      </c>
    </row>
    <row r="16" spans="1:6" x14ac:dyDescent="0.5">
      <c r="A16" s="24" t="s">
        <v>155</v>
      </c>
      <c r="B16" s="25">
        <v>1000980</v>
      </c>
      <c r="C16" s="25">
        <v>0</v>
      </c>
      <c r="D16" s="25">
        <v>0</v>
      </c>
      <c r="E16" s="25">
        <v>0</v>
      </c>
      <c r="F16" s="25">
        <f t="shared" si="0"/>
        <v>1000980</v>
      </c>
    </row>
    <row r="17" spans="1:6" x14ac:dyDescent="0.5">
      <c r="A17" s="24" t="s">
        <v>182</v>
      </c>
      <c r="B17" s="25">
        <v>542000</v>
      </c>
      <c r="C17" s="25">
        <v>0</v>
      </c>
      <c r="D17" s="25">
        <v>0</v>
      </c>
      <c r="E17" s="25">
        <v>0</v>
      </c>
      <c r="F17" s="25">
        <f t="shared" si="0"/>
        <v>542000</v>
      </c>
    </row>
    <row r="18" spans="1:6" x14ac:dyDescent="0.5">
      <c r="A18" s="24" t="s">
        <v>183</v>
      </c>
      <c r="B18" s="25">
        <v>300400</v>
      </c>
      <c r="C18" s="25">
        <v>0</v>
      </c>
      <c r="D18" s="25">
        <v>0</v>
      </c>
      <c r="E18" s="25">
        <v>0</v>
      </c>
      <c r="F18" s="25">
        <f t="shared" si="0"/>
        <v>300400</v>
      </c>
    </row>
    <row r="19" spans="1:6" x14ac:dyDescent="0.5">
      <c r="A19" s="24" t="s">
        <v>184</v>
      </c>
      <c r="B19" s="25">
        <v>20000</v>
      </c>
      <c r="C19" s="25">
        <v>0</v>
      </c>
      <c r="D19" s="25">
        <v>0</v>
      </c>
      <c r="E19" s="25">
        <v>0</v>
      </c>
      <c r="F19" s="25">
        <f t="shared" si="0"/>
        <v>20000</v>
      </c>
    </row>
    <row r="20" spans="1:6" x14ac:dyDescent="0.5">
      <c r="A20" s="24" t="s">
        <v>301</v>
      </c>
      <c r="B20" s="25">
        <v>199500</v>
      </c>
      <c r="C20" s="25">
        <v>299000</v>
      </c>
      <c r="D20" s="25">
        <v>0</v>
      </c>
      <c r="E20" s="25">
        <v>0</v>
      </c>
      <c r="F20" s="25">
        <f t="shared" si="0"/>
        <v>498500</v>
      </c>
    </row>
    <row r="21" spans="1:6" x14ac:dyDescent="0.5">
      <c r="A21" s="24" t="s">
        <v>302</v>
      </c>
      <c r="B21" s="25">
        <v>79500</v>
      </c>
      <c r="C21" s="25">
        <v>0</v>
      </c>
      <c r="D21" s="25">
        <v>0</v>
      </c>
      <c r="E21" s="25">
        <v>0</v>
      </c>
      <c r="F21" s="25">
        <f t="shared" si="0"/>
        <v>79500</v>
      </c>
    </row>
    <row r="22" spans="1:6" x14ac:dyDescent="0.5">
      <c r="A22" s="27" t="s">
        <v>38</v>
      </c>
      <c r="B22" s="25"/>
      <c r="C22" s="25"/>
      <c r="D22" s="25"/>
      <c r="E22" s="25"/>
      <c r="F22" s="25"/>
    </row>
    <row r="23" spans="1:6" x14ac:dyDescent="0.5">
      <c r="A23" s="24" t="s">
        <v>89</v>
      </c>
      <c r="B23" s="25">
        <v>12844363</v>
      </c>
      <c r="C23" s="25">
        <v>102000</v>
      </c>
      <c r="D23" s="25">
        <v>0</v>
      </c>
      <c r="E23" s="25">
        <v>0</v>
      </c>
      <c r="F23" s="25">
        <f>SUM(B23+C23-D23+E23)</f>
        <v>12946363</v>
      </c>
    </row>
    <row r="24" spans="1:6" x14ac:dyDescent="0.5">
      <c r="A24" s="24" t="s">
        <v>39</v>
      </c>
      <c r="B24" s="25"/>
      <c r="C24" s="25"/>
      <c r="D24" s="25"/>
      <c r="E24" s="25"/>
      <c r="F24" s="25"/>
    </row>
    <row r="25" spans="1:6" x14ac:dyDescent="0.5">
      <c r="A25" s="24" t="s">
        <v>73</v>
      </c>
      <c r="B25" s="25">
        <v>19700</v>
      </c>
      <c r="C25" s="25">
        <v>0</v>
      </c>
      <c r="D25" s="25">
        <v>0</v>
      </c>
      <c r="E25" s="25">
        <v>0</v>
      </c>
      <c r="F25" s="25">
        <f t="shared" ref="F25:F40" si="1">SUM(B25+C25-D25+E25)</f>
        <v>19700</v>
      </c>
    </row>
    <row r="26" spans="1:6" x14ac:dyDescent="0.5">
      <c r="A26" s="24" t="s">
        <v>74</v>
      </c>
      <c r="B26" s="25">
        <v>49639.5</v>
      </c>
      <c r="C26" s="25">
        <v>0</v>
      </c>
      <c r="D26" s="25">
        <v>0</v>
      </c>
      <c r="E26" s="25">
        <v>0</v>
      </c>
      <c r="F26" s="25">
        <f t="shared" si="1"/>
        <v>49639.5</v>
      </c>
    </row>
    <row r="27" spans="1:6" x14ac:dyDescent="0.5">
      <c r="A27" s="24" t="s">
        <v>75</v>
      </c>
      <c r="B27" s="25">
        <v>446000</v>
      </c>
      <c r="C27" s="25">
        <v>0</v>
      </c>
      <c r="D27" s="25">
        <v>0</v>
      </c>
      <c r="E27" s="25">
        <v>0</v>
      </c>
      <c r="F27" s="25">
        <f t="shared" si="1"/>
        <v>446000</v>
      </c>
    </row>
    <row r="28" spans="1:6" x14ac:dyDescent="0.5">
      <c r="A28" s="24" t="s">
        <v>90</v>
      </c>
      <c r="B28" s="25">
        <v>241556</v>
      </c>
      <c r="C28" s="25">
        <v>0</v>
      </c>
      <c r="D28" s="25">
        <v>0</v>
      </c>
      <c r="E28" s="25">
        <v>0</v>
      </c>
      <c r="F28" s="25">
        <f t="shared" si="1"/>
        <v>241556</v>
      </c>
    </row>
    <row r="29" spans="1:6" x14ac:dyDescent="0.5">
      <c r="A29" s="24" t="s">
        <v>91</v>
      </c>
      <c r="B29" s="25">
        <v>4336359.5</v>
      </c>
      <c r="C29" s="25">
        <v>171300</v>
      </c>
      <c r="D29" s="25">
        <v>0</v>
      </c>
      <c r="E29" s="25">
        <v>0</v>
      </c>
      <c r="F29" s="25">
        <f t="shared" si="1"/>
        <v>4507659.5</v>
      </c>
    </row>
    <row r="30" spans="1:6" x14ac:dyDescent="0.5">
      <c r="A30" s="24" t="s">
        <v>92</v>
      </c>
      <c r="B30" s="25">
        <v>118800</v>
      </c>
      <c r="C30" s="25">
        <v>0</v>
      </c>
      <c r="D30" s="25">
        <v>0</v>
      </c>
      <c r="E30" s="25">
        <v>0</v>
      </c>
      <c r="F30" s="25">
        <f t="shared" si="1"/>
        <v>118800</v>
      </c>
    </row>
    <row r="31" spans="1:6" x14ac:dyDescent="0.5">
      <c r="A31" s="24" t="s">
        <v>112</v>
      </c>
      <c r="B31" s="25">
        <v>76500</v>
      </c>
      <c r="C31" s="25">
        <v>0</v>
      </c>
      <c r="D31" s="25">
        <v>0</v>
      </c>
      <c r="E31" s="25">
        <v>0</v>
      </c>
      <c r="F31" s="25">
        <f t="shared" si="1"/>
        <v>76500</v>
      </c>
    </row>
    <row r="32" spans="1:6" x14ac:dyDescent="0.5">
      <c r="A32" s="24" t="s">
        <v>141</v>
      </c>
      <c r="B32" s="28">
        <v>74000</v>
      </c>
      <c r="C32" s="28">
        <v>0</v>
      </c>
      <c r="D32" s="25">
        <v>0</v>
      </c>
      <c r="E32" s="28">
        <v>0</v>
      </c>
      <c r="F32" s="25">
        <f t="shared" si="1"/>
        <v>74000</v>
      </c>
    </row>
    <row r="33" spans="1:6" x14ac:dyDescent="0.5">
      <c r="A33" s="24" t="s">
        <v>152</v>
      </c>
      <c r="B33" s="28">
        <v>7500</v>
      </c>
      <c r="C33" s="28">
        <v>0</v>
      </c>
      <c r="D33" s="25">
        <v>0</v>
      </c>
      <c r="E33" s="28"/>
      <c r="F33" s="25">
        <f t="shared" si="1"/>
        <v>7500</v>
      </c>
    </row>
    <row r="34" spans="1:6" x14ac:dyDescent="0.5">
      <c r="A34" s="29" t="s">
        <v>142</v>
      </c>
      <c r="B34" s="28">
        <v>90700</v>
      </c>
      <c r="C34" s="28">
        <v>0</v>
      </c>
      <c r="D34" s="25">
        <v>0</v>
      </c>
      <c r="E34" s="28">
        <v>0</v>
      </c>
      <c r="F34" s="28">
        <f t="shared" si="1"/>
        <v>90700</v>
      </c>
    </row>
    <row r="35" spans="1:6" x14ac:dyDescent="0.5">
      <c r="A35" s="29" t="s">
        <v>156</v>
      </c>
      <c r="B35" s="28">
        <v>493400</v>
      </c>
      <c r="C35" s="28">
        <v>219700</v>
      </c>
      <c r="D35" s="25">
        <v>0</v>
      </c>
      <c r="E35" s="28">
        <v>0</v>
      </c>
      <c r="F35" s="28">
        <f t="shared" si="1"/>
        <v>713100</v>
      </c>
    </row>
    <row r="36" spans="1:6" x14ac:dyDescent="0.5">
      <c r="A36" s="29" t="s">
        <v>157</v>
      </c>
      <c r="B36" s="28">
        <v>80670</v>
      </c>
      <c r="C36" s="28">
        <v>0</v>
      </c>
      <c r="D36" s="25">
        <v>0</v>
      </c>
      <c r="E36" s="28">
        <v>0</v>
      </c>
      <c r="F36" s="28">
        <f t="shared" si="1"/>
        <v>80670</v>
      </c>
    </row>
    <row r="37" spans="1:6" x14ac:dyDescent="0.5">
      <c r="A37" s="29" t="s">
        <v>158</v>
      </c>
      <c r="B37" s="28">
        <v>1577850</v>
      </c>
      <c r="C37" s="28">
        <v>0</v>
      </c>
      <c r="D37" s="25">
        <v>0</v>
      </c>
      <c r="E37" s="28">
        <v>0</v>
      </c>
      <c r="F37" s="28">
        <f t="shared" si="1"/>
        <v>1577850</v>
      </c>
    </row>
    <row r="38" spans="1:6" x14ac:dyDescent="0.5">
      <c r="A38" s="24" t="s">
        <v>330</v>
      </c>
      <c r="B38" s="25">
        <v>15000</v>
      </c>
      <c r="C38" s="25">
        <v>0</v>
      </c>
      <c r="D38" s="25">
        <v>0</v>
      </c>
      <c r="E38" s="25">
        <v>0</v>
      </c>
      <c r="F38" s="25">
        <f t="shared" si="1"/>
        <v>15000</v>
      </c>
    </row>
    <row r="39" spans="1:6" x14ac:dyDescent="0.5">
      <c r="A39" s="29" t="s">
        <v>331</v>
      </c>
      <c r="B39" s="28">
        <v>60000</v>
      </c>
      <c r="C39" s="28">
        <v>0</v>
      </c>
      <c r="D39" s="25">
        <v>0</v>
      </c>
      <c r="E39" s="28">
        <v>0</v>
      </c>
      <c r="F39" s="28">
        <f t="shared" ref="F39" si="2">SUM(B39+C39-D39+E39)</f>
        <v>60000</v>
      </c>
    </row>
    <row r="40" spans="1:6" x14ac:dyDescent="0.5">
      <c r="A40" s="29" t="s">
        <v>452</v>
      </c>
      <c r="B40" s="28">
        <v>0</v>
      </c>
      <c r="C40" s="28">
        <v>859000</v>
      </c>
      <c r="D40" s="25">
        <v>0</v>
      </c>
      <c r="E40" s="28">
        <v>0</v>
      </c>
      <c r="F40" s="28">
        <f t="shared" si="1"/>
        <v>859000</v>
      </c>
    </row>
    <row r="41" spans="1:6" x14ac:dyDescent="0.5">
      <c r="A41" s="29"/>
      <c r="B41" s="28"/>
      <c r="C41" s="28"/>
      <c r="D41" s="28"/>
      <c r="E41" s="28"/>
      <c r="F41" s="28"/>
    </row>
    <row r="42" spans="1:6" ht="24" thickBot="1" x14ac:dyDescent="0.55000000000000004">
      <c r="A42" s="41" t="s">
        <v>9</v>
      </c>
      <c r="B42" s="42">
        <f>SUM(B6:B40)</f>
        <v>66957982.399999999</v>
      </c>
      <c r="C42" s="42">
        <f>SUM(C6:C40)</f>
        <v>2538000</v>
      </c>
      <c r="D42" s="42">
        <f>SUM(D6:D40)</f>
        <v>0</v>
      </c>
      <c r="E42" s="42">
        <f>SUM(E6:E40)</f>
        <v>0</v>
      </c>
      <c r="F42" s="42">
        <f>SUM(F6:F40)</f>
        <v>69495982.400000006</v>
      </c>
    </row>
    <row r="43" spans="1:6" ht="24" thickTop="1" x14ac:dyDescent="0.5">
      <c r="A43" s="250"/>
      <c r="B43" s="36"/>
      <c r="C43" s="36"/>
      <c r="D43" s="36"/>
      <c r="E43" s="36"/>
      <c r="F43" s="36"/>
    </row>
  </sheetData>
  <mergeCells count="3">
    <mergeCell ref="A1:F1"/>
    <mergeCell ref="A2:F2"/>
    <mergeCell ref="A3:F3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85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I40"/>
  <sheetViews>
    <sheetView topLeftCell="A37" workbookViewId="0">
      <selection activeCell="A3" sqref="A3:F3"/>
    </sheetView>
  </sheetViews>
  <sheetFormatPr defaultRowHeight="21" x14ac:dyDescent="0.35"/>
  <cols>
    <col min="1" max="1" width="7" style="16" customWidth="1"/>
    <col min="2" max="3" width="16.85546875" style="16" hidden="1" customWidth="1"/>
    <col min="4" max="4" width="17.140625" style="16" hidden="1" customWidth="1"/>
    <col min="5" max="5" width="55.7109375" style="16" customWidth="1"/>
    <col min="6" max="6" width="35.28515625" style="16" customWidth="1"/>
    <col min="7" max="7" width="14.28515625" style="16" customWidth="1"/>
    <col min="8" max="8" width="15.28515625" style="16" bestFit="1" customWidth="1"/>
    <col min="9" max="9" width="12.5703125" style="16" customWidth="1"/>
    <col min="10" max="16384" width="9.140625" style="16"/>
  </cols>
  <sheetData>
    <row r="1" spans="1:9" x14ac:dyDescent="0.35">
      <c r="A1" s="16" t="s">
        <v>30</v>
      </c>
    </row>
    <row r="2" spans="1:9" x14ac:dyDescent="0.35">
      <c r="A2" s="16" t="s">
        <v>117</v>
      </c>
    </row>
    <row r="3" spans="1:9" x14ac:dyDescent="0.35">
      <c r="A3" s="414" t="str">
        <f>งบทรัพย์สินสตง!A3</f>
        <v>สำหรับปีสิ้นสุดวันที่ 30 กันยายน 2560</v>
      </c>
      <c r="B3" s="414"/>
      <c r="C3" s="414"/>
      <c r="D3" s="414"/>
      <c r="E3" s="414"/>
      <c r="F3" s="414"/>
    </row>
    <row r="4" spans="1:9" s="249" customFormat="1" x14ac:dyDescent="0.35">
      <c r="A4" s="180" t="s">
        <v>118</v>
      </c>
      <c r="B4" s="180" t="s">
        <v>159</v>
      </c>
      <c r="C4" s="180" t="s">
        <v>122</v>
      </c>
      <c r="D4" s="180" t="s">
        <v>123</v>
      </c>
      <c r="E4" s="180" t="s">
        <v>21</v>
      </c>
      <c r="F4" s="180" t="s">
        <v>119</v>
      </c>
      <c r="G4" s="180" t="s">
        <v>120</v>
      </c>
      <c r="H4" s="180" t="s">
        <v>121</v>
      </c>
      <c r="I4" s="180" t="s">
        <v>43</v>
      </c>
    </row>
    <row r="5" spans="1:9" ht="42" x14ac:dyDescent="0.35">
      <c r="A5" s="43">
        <v>1</v>
      </c>
      <c r="B5" s="181"/>
      <c r="C5" s="43"/>
      <c r="D5" s="181"/>
      <c r="E5" s="302" t="s">
        <v>445</v>
      </c>
      <c r="F5" s="187" t="s">
        <v>450</v>
      </c>
      <c r="G5" s="45" t="s">
        <v>172</v>
      </c>
      <c r="H5" s="303">
        <v>249000</v>
      </c>
      <c r="I5" s="45"/>
    </row>
    <row r="6" spans="1:9" ht="42" x14ac:dyDescent="0.35">
      <c r="A6" s="46">
        <v>2</v>
      </c>
      <c r="B6" s="44"/>
      <c r="C6" s="46"/>
      <c r="D6" s="44"/>
      <c r="E6" s="304" t="s">
        <v>446</v>
      </c>
      <c r="F6" s="188" t="s">
        <v>450</v>
      </c>
      <c r="G6" s="24" t="s">
        <v>172</v>
      </c>
      <c r="H6" s="305">
        <v>449000</v>
      </c>
      <c r="I6" s="24"/>
    </row>
    <row r="7" spans="1:9" ht="42" x14ac:dyDescent="0.35">
      <c r="A7" s="311">
        <v>3</v>
      </c>
      <c r="B7" s="312"/>
      <c r="C7" s="311"/>
      <c r="D7" s="312"/>
      <c r="E7" s="313" t="s">
        <v>447</v>
      </c>
      <c r="F7" s="314" t="s">
        <v>450</v>
      </c>
      <c r="G7" s="29" t="s">
        <v>172</v>
      </c>
      <c r="H7" s="315">
        <v>140000</v>
      </c>
      <c r="I7" s="29"/>
    </row>
    <row r="8" spans="1:9" x14ac:dyDescent="0.35">
      <c r="A8" s="296"/>
      <c r="B8" s="340"/>
      <c r="C8" s="341"/>
      <c r="D8" s="340"/>
      <c r="E8" s="325"/>
      <c r="F8" s="322" t="s">
        <v>9</v>
      </c>
      <c r="G8" s="342"/>
      <c r="H8" s="317">
        <f>SUM(H5:H7)</f>
        <v>838000</v>
      </c>
      <c r="I8" s="11"/>
    </row>
    <row r="9" spans="1:9" x14ac:dyDescent="0.35">
      <c r="A9" s="142">
        <v>4</v>
      </c>
      <c r="B9" s="318"/>
      <c r="C9" s="142"/>
      <c r="D9" s="318"/>
      <c r="E9" s="319" t="s">
        <v>444</v>
      </c>
      <c r="F9" s="320" t="s">
        <v>449</v>
      </c>
      <c r="G9" s="10" t="s">
        <v>172</v>
      </c>
      <c r="H9" s="321">
        <v>49000</v>
      </c>
      <c r="I9" s="10"/>
    </row>
    <row r="10" spans="1:9" x14ac:dyDescent="0.35">
      <c r="A10" s="296"/>
      <c r="B10" s="340"/>
      <c r="C10" s="341"/>
      <c r="D10" s="340"/>
      <c r="E10" s="325"/>
      <c r="F10" s="322" t="s">
        <v>9</v>
      </c>
      <c r="G10" s="342"/>
      <c r="H10" s="323">
        <f>SUM(H9)</f>
        <v>49000</v>
      </c>
      <c r="I10" s="11"/>
    </row>
    <row r="11" spans="1:9" x14ac:dyDescent="0.35">
      <c r="A11" s="142">
        <v>5</v>
      </c>
      <c r="B11" s="318"/>
      <c r="C11" s="142"/>
      <c r="D11" s="318"/>
      <c r="E11" s="324" t="s">
        <v>443</v>
      </c>
      <c r="F11" s="320" t="s">
        <v>448</v>
      </c>
      <c r="G11" s="10" t="s">
        <v>172</v>
      </c>
      <c r="H11" s="321">
        <v>299000</v>
      </c>
      <c r="I11" s="10"/>
    </row>
    <row r="12" spans="1:9" x14ac:dyDescent="0.35">
      <c r="A12" s="296"/>
      <c r="B12" s="340"/>
      <c r="C12" s="341"/>
      <c r="D12" s="340"/>
      <c r="E12" s="325"/>
      <c r="F12" s="322" t="s">
        <v>9</v>
      </c>
      <c r="G12" s="342"/>
      <c r="H12" s="323">
        <f>SUM(H11)</f>
        <v>299000</v>
      </c>
      <c r="I12" s="11"/>
    </row>
    <row r="13" spans="1:9" x14ac:dyDescent="0.35">
      <c r="A13" s="142">
        <v>6</v>
      </c>
      <c r="B13" s="318"/>
      <c r="C13" s="142"/>
      <c r="D13" s="318"/>
      <c r="E13" s="301" t="s">
        <v>438</v>
      </c>
      <c r="F13" s="326" t="s">
        <v>440</v>
      </c>
      <c r="G13" s="10" t="s">
        <v>172</v>
      </c>
      <c r="H13" s="327">
        <v>859000</v>
      </c>
      <c r="I13" s="10"/>
    </row>
    <row r="14" spans="1:9" x14ac:dyDescent="0.35">
      <c r="A14" s="296"/>
      <c r="B14" s="340"/>
      <c r="C14" s="341"/>
      <c r="D14" s="340"/>
      <c r="E14" s="325"/>
      <c r="F14" s="322" t="s">
        <v>9</v>
      </c>
      <c r="G14" s="342"/>
      <c r="H14" s="330">
        <f>SUM(H13)</f>
        <v>859000</v>
      </c>
      <c r="I14" s="11"/>
    </row>
    <row r="15" spans="1:9" x14ac:dyDescent="0.35">
      <c r="A15" s="298">
        <v>7</v>
      </c>
      <c r="B15" s="299"/>
      <c r="C15" s="298"/>
      <c r="D15" s="299"/>
      <c r="E15" s="300" t="s">
        <v>428</v>
      </c>
      <c r="F15" s="328" t="s">
        <v>174</v>
      </c>
      <c r="G15" s="47" t="s">
        <v>172</v>
      </c>
      <c r="H15" s="329">
        <v>56100</v>
      </c>
      <c r="I15" s="47"/>
    </row>
    <row r="16" spans="1:9" x14ac:dyDescent="0.35">
      <c r="A16" s="46">
        <v>8</v>
      </c>
      <c r="B16" s="44"/>
      <c r="C16" s="46"/>
      <c r="D16" s="44"/>
      <c r="E16" s="294" t="s">
        <v>429</v>
      </c>
      <c r="F16" s="297" t="s">
        <v>174</v>
      </c>
      <c r="G16" s="24" t="s">
        <v>172</v>
      </c>
      <c r="H16" s="295">
        <v>24400</v>
      </c>
      <c r="I16" s="24"/>
    </row>
    <row r="17" spans="1:9" x14ac:dyDescent="0.35">
      <c r="A17" s="46">
        <v>9</v>
      </c>
      <c r="B17" s="44"/>
      <c r="C17" s="46"/>
      <c r="D17" s="44"/>
      <c r="E17" s="294" t="s">
        <v>432</v>
      </c>
      <c r="F17" s="297" t="s">
        <v>174</v>
      </c>
      <c r="G17" s="24" t="s">
        <v>172</v>
      </c>
      <c r="H17" s="295">
        <v>29000</v>
      </c>
      <c r="I17" s="24"/>
    </row>
    <row r="18" spans="1:9" x14ac:dyDescent="0.35">
      <c r="A18" s="46">
        <v>10</v>
      </c>
      <c r="B18" s="44"/>
      <c r="C18" s="46"/>
      <c r="D18" s="44"/>
      <c r="E18" s="294" t="s">
        <v>321</v>
      </c>
      <c r="F18" s="297" t="s">
        <v>174</v>
      </c>
      <c r="G18" s="24" t="s">
        <v>172</v>
      </c>
      <c r="H18" s="307">
        <v>32400</v>
      </c>
      <c r="I18" s="24"/>
    </row>
    <row r="19" spans="1:9" x14ac:dyDescent="0.35">
      <c r="A19" s="46">
        <v>11</v>
      </c>
      <c r="B19" s="44"/>
      <c r="C19" s="46"/>
      <c r="D19" s="44"/>
      <c r="E19" s="294" t="s">
        <v>298</v>
      </c>
      <c r="F19" s="308" t="s">
        <v>174</v>
      </c>
      <c r="G19" s="24" t="s">
        <v>172</v>
      </c>
      <c r="H19" s="307">
        <v>7600</v>
      </c>
      <c r="I19" s="24"/>
    </row>
    <row r="20" spans="1:9" x14ac:dyDescent="0.35">
      <c r="A20" s="46">
        <v>12</v>
      </c>
      <c r="B20" s="44"/>
      <c r="C20" s="46"/>
      <c r="D20" s="44"/>
      <c r="E20" s="294" t="s">
        <v>441</v>
      </c>
      <c r="F20" s="297" t="s">
        <v>174</v>
      </c>
      <c r="G20" s="24" t="s">
        <v>172</v>
      </c>
      <c r="H20" s="307">
        <v>41000</v>
      </c>
      <c r="I20" s="24"/>
    </row>
    <row r="21" spans="1:9" x14ac:dyDescent="0.35">
      <c r="A21" s="46">
        <v>13</v>
      </c>
      <c r="B21" s="44"/>
      <c r="C21" s="46"/>
      <c r="D21" s="44"/>
      <c r="E21" s="294" t="s">
        <v>299</v>
      </c>
      <c r="F21" s="297" t="s">
        <v>174</v>
      </c>
      <c r="G21" s="24" t="s">
        <v>172</v>
      </c>
      <c r="H21" s="307">
        <v>20700</v>
      </c>
      <c r="I21" s="24"/>
    </row>
    <row r="22" spans="1:9" x14ac:dyDescent="0.35">
      <c r="A22" s="311">
        <v>14</v>
      </c>
      <c r="B22" s="312"/>
      <c r="C22" s="311"/>
      <c r="D22" s="312"/>
      <c r="E22" s="331" t="s">
        <v>298</v>
      </c>
      <c r="F22" s="332" t="s">
        <v>174</v>
      </c>
      <c r="G22" s="29" t="s">
        <v>172</v>
      </c>
      <c r="H22" s="333">
        <v>8500</v>
      </c>
      <c r="I22" s="29"/>
    </row>
    <row r="23" spans="1:9" x14ac:dyDescent="0.35">
      <c r="A23" s="296"/>
      <c r="B23" s="340"/>
      <c r="C23" s="341"/>
      <c r="D23" s="340"/>
      <c r="E23" s="325"/>
      <c r="F23" s="322" t="s">
        <v>9</v>
      </c>
      <c r="G23" s="342"/>
      <c r="H23" s="335">
        <f>SUM(H15:H22)</f>
        <v>219700</v>
      </c>
      <c r="I23" s="11"/>
    </row>
    <row r="24" spans="1:9" x14ac:dyDescent="0.35">
      <c r="A24" s="298">
        <v>15</v>
      </c>
      <c r="B24" s="299"/>
      <c r="C24" s="298"/>
      <c r="D24" s="299"/>
      <c r="E24" s="300" t="s">
        <v>431</v>
      </c>
      <c r="F24" s="328" t="s">
        <v>300</v>
      </c>
      <c r="G24" s="47" t="s">
        <v>172</v>
      </c>
      <c r="H24" s="334">
        <v>52500</v>
      </c>
      <c r="I24" s="47"/>
    </row>
    <row r="25" spans="1:9" x14ac:dyDescent="0.35">
      <c r="A25" s="311">
        <v>16</v>
      </c>
      <c r="B25" s="312"/>
      <c r="C25" s="311"/>
      <c r="D25" s="312"/>
      <c r="E25" s="336" t="s">
        <v>442</v>
      </c>
      <c r="F25" s="332" t="s">
        <v>300</v>
      </c>
      <c r="G25" s="29" t="s">
        <v>172</v>
      </c>
      <c r="H25" s="333">
        <v>49500</v>
      </c>
      <c r="I25" s="29"/>
    </row>
    <row r="26" spans="1:9" x14ac:dyDescent="0.35">
      <c r="A26" s="296"/>
      <c r="B26" s="340"/>
      <c r="C26" s="341"/>
      <c r="D26" s="340"/>
      <c r="E26" s="325"/>
      <c r="F26" s="322" t="s">
        <v>9</v>
      </c>
      <c r="G26" s="342"/>
      <c r="H26" s="337">
        <f>SUM(H24:H25)</f>
        <v>102000</v>
      </c>
      <c r="I26" s="11"/>
    </row>
    <row r="27" spans="1:9" x14ac:dyDescent="0.35">
      <c r="A27" s="298">
        <v>16</v>
      </c>
      <c r="B27" s="299"/>
      <c r="C27" s="298"/>
      <c r="D27" s="299"/>
      <c r="E27" s="300" t="s">
        <v>427</v>
      </c>
      <c r="F27" s="316" t="s">
        <v>173</v>
      </c>
      <c r="G27" s="47" t="s">
        <v>172</v>
      </c>
      <c r="H27" s="329">
        <v>4900</v>
      </c>
      <c r="I27" s="47"/>
    </row>
    <row r="28" spans="1:9" x14ac:dyDescent="0.35">
      <c r="A28" s="46">
        <v>17</v>
      </c>
      <c r="B28" s="44"/>
      <c r="C28" s="46"/>
      <c r="D28" s="44"/>
      <c r="E28" s="309" t="s">
        <v>322</v>
      </c>
      <c r="F28" s="188" t="s">
        <v>173</v>
      </c>
      <c r="G28" s="24" t="s">
        <v>172</v>
      </c>
      <c r="H28" s="295">
        <v>2000</v>
      </c>
      <c r="I28" s="24"/>
    </row>
    <row r="29" spans="1:9" x14ac:dyDescent="0.35">
      <c r="A29" s="46">
        <v>18</v>
      </c>
      <c r="B29" s="44"/>
      <c r="C29" s="46"/>
      <c r="D29" s="44"/>
      <c r="E29" s="309" t="s">
        <v>430</v>
      </c>
      <c r="F29" s="188" t="s">
        <v>173</v>
      </c>
      <c r="G29" s="24" t="s">
        <v>172</v>
      </c>
      <c r="H29" s="295">
        <v>10000</v>
      </c>
      <c r="I29" s="24"/>
    </row>
    <row r="30" spans="1:9" x14ac:dyDescent="0.35">
      <c r="A30" s="46">
        <v>19</v>
      </c>
      <c r="B30" s="44"/>
      <c r="C30" s="46"/>
      <c r="D30" s="44"/>
      <c r="E30" s="309" t="s">
        <v>433</v>
      </c>
      <c r="F30" s="188" t="s">
        <v>173</v>
      </c>
      <c r="G30" s="24" t="s">
        <v>172</v>
      </c>
      <c r="H30" s="307">
        <v>15000</v>
      </c>
      <c r="I30" s="24"/>
    </row>
    <row r="31" spans="1:9" x14ac:dyDescent="0.35">
      <c r="A31" s="46">
        <v>20</v>
      </c>
      <c r="B31" s="44"/>
      <c r="C31" s="46"/>
      <c r="D31" s="44"/>
      <c r="E31" s="306" t="s">
        <v>451</v>
      </c>
      <c r="F31" s="188" t="s">
        <v>173</v>
      </c>
      <c r="G31" s="24" t="s">
        <v>172</v>
      </c>
      <c r="H31" s="310">
        <v>3000</v>
      </c>
      <c r="I31" s="24"/>
    </row>
    <row r="32" spans="1:9" x14ac:dyDescent="0.35">
      <c r="A32" s="46">
        <v>21</v>
      </c>
      <c r="B32" s="44"/>
      <c r="C32" s="46"/>
      <c r="D32" s="44"/>
      <c r="E32" s="309" t="s">
        <v>434</v>
      </c>
      <c r="F32" s="188" t="s">
        <v>173</v>
      </c>
      <c r="G32" s="24" t="s">
        <v>172</v>
      </c>
      <c r="H32" s="189">
        <v>14000</v>
      </c>
      <c r="I32" s="24"/>
    </row>
    <row r="33" spans="1:9" x14ac:dyDescent="0.35">
      <c r="A33" s="46">
        <v>22</v>
      </c>
      <c r="B33" s="44"/>
      <c r="C33" s="46"/>
      <c r="D33" s="44"/>
      <c r="E33" s="309" t="s">
        <v>435</v>
      </c>
      <c r="F33" s="188" t="s">
        <v>173</v>
      </c>
      <c r="G33" s="24" t="s">
        <v>172</v>
      </c>
      <c r="H33" s="189">
        <v>1500</v>
      </c>
      <c r="I33" s="24"/>
    </row>
    <row r="34" spans="1:9" x14ac:dyDescent="0.35">
      <c r="A34" s="46">
        <v>23</v>
      </c>
      <c r="B34" s="44"/>
      <c r="C34" s="46"/>
      <c r="D34" s="44"/>
      <c r="E34" s="309" t="s">
        <v>436</v>
      </c>
      <c r="F34" s="188" t="s">
        <v>173</v>
      </c>
      <c r="G34" s="24" t="s">
        <v>172</v>
      </c>
      <c r="H34" s="307">
        <v>59000</v>
      </c>
      <c r="I34" s="24"/>
    </row>
    <row r="35" spans="1:9" x14ac:dyDescent="0.35">
      <c r="A35" s="46">
        <v>24</v>
      </c>
      <c r="B35" s="44"/>
      <c r="C35" s="46"/>
      <c r="D35" s="44"/>
      <c r="E35" s="294" t="s">
        <v>437</v>
      </c>
      <c r="F35" s="188" t="s">
        <v>173</v>
      </c>
      <c r="G35" s="24" t="s">
        <v>172</v>
      </c>
      <c r="H35" s="295">
        <v>31900</v>
      </c>
      <c r="I35" s="24"/>
    </row>
    <row r="36" spans="1:9" x14ac:dyDescent="0.35">
      <c r="A36" s="46">
        <v>25</v>
      </c>
      <c r="B36" s="44"/>
      <c r="C36" s="46"/>
      <c r="D36" s="44"/>
      <c r="E36" s="309" t="s">
        <v>439</v>
      </c>
      <c r="F36" s="188" t="s">
        <v>173</v>
      </c>
      <c r="G36" s="24" t="s">
        <v>172</v>
      </c>
      <c r="H36" s="310">
        <v>27000</v>
      </c>
      <c r="I36" s="24"/>
    </row>
    <row r="37" spans="1:9" x14ac:dyDescent="0.35">
      <c r="A37" s="311">
        <v>26</v>
      </c>
      <c r="B37" s="312"/>
      <c r="C37" s="311"/>
      <c r="D37" s="312"/>
      <c r="E37" s="338" t="s">
        <v>451</v>
      </c>
      <c r="F37" s="314" t="s">
        <v>173</v>
      </c>
      <c r="G37" s="29" t="s">
        <v>172</v>
      </c>
      <c r="H37" s="339">
        <v>3000</v>
      </c>
      <c r="I37" s="29"/>
    </row>
    <row r="38" spans="1:9" x14ac:dyDescent="0.35">
      <c r="A38" s="296"/>
      <c r="B38" s="340"/>
      <c r="C38" s="341"/>
      <c r="D38" s="340"/>
      <c r="E38" s="325"/>
      <c r="F38" s="322" t="s">
        <v>9</v>
      </c>
      <c r="G38" s="342"/>
      <c r="H38" s="335">
        <f>SUM(H27:H37)</f>
        <v>171300</v>
      </c>
      <c r="I38" s="11"/>
    </row>
    <row r="39" spans="1:9" ht="21.75" thickBot="1" x14ac:dyDescent="0.4">
      <c r="A39" s="182"/>
      <c r="B39" s="183"/>
      <c r="C39" s="183"/>
      <c r="D39" s="183"/>
      <c r="E39" s="184"/>
      <c r="F39" s="183" t="s">
        <v>135</v>
      </c>
      <c r="G39" s="185"/>
      <c r="H39" s="186">
        <f>SUM(H38,H26,H23,H14,H12,H10,H8)</f>
        <v>2538000</v>
      </c>
    </row>
    <row r="40" spans="1:9" ht="21.75" thickTop="1" x14ac:dyDescent="0.35"/>
  </sheetData>
  <sortState ref="A5:I38">
    <sortCondition ref="F13:F38"/>
  </sortState>
  <mergeCells count="1">
    <mergeCell ref="A3:F3"/>
  </mergeCells>
  <printOptions horizontalCentered="1"/>
  <pageMargins left="0.15748031496062992" right="0.15748031496062992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/>
  <dimension ref="A1:J199"/>
  <sheetViews>
    <sheetView topLeftCell="A31" workbookViewId="0">
      <selection activeCell="A3" sqref="A3"/>
    </sheetView>
  </sheetViews>
  <sheetFormatPr defaultColWidth="13.42578125" defaultRowHeight="21" x14ac:dyDescent="0.5"/>
  <cols>
    <col min="1" max="1" width="7.140625" style="244" customWidth="1"/>
    <col min="2" max="2" width="0" style="245" hidden="1" customWidth="1"/>
    <col min="3" max="3" width="13.42578125" style="245"/>
    <col min="4" max="4" width="13.42578125" style="194"/>
    <col min="5" max="5" width="35" style="194" bestFit="1" customWidth="1"/>
    <col min="6" max="6" width="13.42578125" style="194"/>
    <col min="7" max="7" width="16.140625" style="194" customWidth="1"/>
    <col min="8" max="8" width="13.42578125" style="194"/>
    <col min="9" max="9" width="36.5703125" style="194" customWidth="1"/>
    <col min="10" max="16384" width="13.42578125" style="194"/>
  </cols>
  <sheetData>
    <row r="1" spans="1:10" ht="21" customHeight="1" x14ac:dyDescent="0.5">
      <c r="A1" s="192" t="s">
        <v>323</v>
      </c>
      <c r="B1" s="193"/>
      <c r="C1" s="193"/>
      <c r="H1" s="195"/>
    </row>
    <row r="2" spans="1:10" ht="21" customHeight="1" x14ac:dyDescent="0.5">
      <c r="A2" s="196" t="s">
        <v>453</v>
      </c>
      <c r="B2" s="197"/>
      <c r="C2" s="197"/>
      <c r="D2" s="198"/>
      <c r="E2" s="198"/>
      <c r="F2" s="198"/>
      <c r="G2" s="198"/>
      <c r="H2" s="199"/>
    </row>
    <row r="3" spans="1:10" ht="21" customHeight="1" x14ac:dyDescent="0.5">
      <c r="A3" s="200" t="s">
        <v>324</v>
      </c>
      <c r="B3" s="201" t="s">
        <v>325</v>
      </c>
      <c r="C3" s="201" t="s">
        <v>325</v>
      </c>
      <c r="D3" s="202" t="s">
        <v>326</v>
      </c>
      <c r="E3" s="202" t="s">
        <v>327</v>
      </c>
      <c r="F3" s="202" t="s">
        <v>328</v>
      </c>
      <c r="G3" s="202" t="s">
        <v>329</v>
      </c>
      <c r="H3" s="202" t="s">
        <v>43</v>
      </c>
      <c r="I3" s="203" t="s">
        <v>327</v>
      </c>
      <c r="J3" s="204"/>
    </row>
    <row r="4" spans="1:10" s="212" customFormat="1" ht="21" customHeight="1" x14ac:dyDescent="0.3">
      <c r="A4" s="205"/>
      <c r="B4" s="206"/>
      <c r="C4" s="207"/>
      <c r="D4" s="208"/>
      <c r="E4" s="209"/>
      <c r="F4" s="210"/>
      <c r="G4" s="211"/>
      <c r="H4" s="205"/>
      <c r="I4" s="211"/>
    </row>
    <row r="5" spans="1:10" s="212" customFormat="1" ht="21" customHeight="1" x14ac:dyDescent="0.3">
      <c r="A5" s="213"/>
      <c r="B5" s="214"/>
      <c r="C5" s="215"/>
      <c r="D5" s="216"/>
      <c r="E5" s="217"/>
      <c r="F5" s="218"/>
      <c r="G5" s="219"/>
      <c r="H5" s="213"/>
      <c r="I5" s="211"/>
    </row>
    <row r="6" spans="1:10" ht="21" customHeight="1" x14ac:dyDescent="0.3">
      <c r="A6" s="205"/>
      <c r="B6" s="206"/>
      <c r="C6" s="207"/>
      <c r="D6" s="208"/>
      <c r="E6" s="209"/>
      <c r="F6" s="210"/>
      <c r="G6" s="211"/>
      <c r="H6" s="205"/>
      <c r="I6" s="211"/>
      <c r="J6" s="204"/>
    </row>
    <row r="7" spans="1:10" ht="21" customHeight="1" x14ac:dyDescent="0.3">
      <c r="A7" s="205"/>
      <c r="B7" s="206"/>
      <c r="C7" s="207"/>
      <c r="D7" s="208"/>
      <c r="E7" s="209"/>
      <c r="F7" s="210"/>
      <c r="G7" s="211"/>
      <c r="H7" s="205"/>
      <c r="I7" s="211"/>
      <c r="J7" s="204"/>
    </row>
    <row r="8" spans="1:10" s="221" customFormat="1" ht="21" customHeight="1" x14ac:dyDescent="0.3">
      <c r="A8" s="213"/>
      <c r="B8" s="214"/>
      <c r="C8" s="215"/>
      <c r="D8" s="216"/>
      <c r="E8" s="217"/>
      <c r="F8" s="218"/>
      <c r="G8" s="219"/>
      <c r="H8" s="213"/>
      <c r="I8" s="211"/>
      <c r="J8" s="220"/>
    </row>
    <row r="9" spans="1:10" ht="21" customHeight="1" x14ac:dyDescent="0.3">
      <c r="A9" s="205"/>
      <c r="B9" s="206"/>
      <c r="C9" s="207"/>
      <c r="D9" s="208"/>
      <c r="E9" s="209"/>
      <c r="F9" s="210"/>
      <c r="G9" s="211"/>
      <c r="H9" s="205"/>
      <c r="I9" s="211"/>
      <c r="J9" s="204"/>
    </row>
    <row r="10" spans="1:10" s="221" customFormat="1" ht="21" customHeight="1" x14ac:dyDescent="0.3">
      <c r="A10" s="213"/>
      <c r="B10" s="214"/>
      <c r="C10" s="215"/>
      <c r="D10" s="216"/>
      <c r="E10" s="217"/>
      <c r="F10" s="218"/>
      <c r="G10" s="219"/>
      <c r="H10" s="213"/>
      <c r="I10" s="211"/>
      <c r="J10" s="220"/>
    </row>
    <row r="11" spans="1:10" ht="21" customHeight="1" x14ac:dyDescent="0.3">
      <c r="A11" s="205"/>
      <c r="B11" s="206"/>
      <c r="C11" s="207"/>
      <c r="D11" s="208"/>
      <c r="E11" s="209"/>
      <c r="F11" s="210"/>
      <c r="G11" s="211"/>
      <c r="H11" s="205"/>
      <c r="I11" s="211"/>
      <c r="J11" s="204"/>
    </row>
    <row r="12" spans="1:10" ht="21" customHeight="1" x14ac:dyDescent="0.3">
      <c r="A12" s="205"/>
      <c r="B12" s="206"/>
      <c r="C12" s="207"/>
      <c r="D12" s="208"/>
      <c r="E12" s="209"/>
      <c r="F12" s="210"/>
      <c r="G12" s="211"/>
      <c r="H12" s="205"/>
      <c r="I12" s="211"/>
      <c r="J12" s="204"/>
    </row>
    <row r="13" spans="1:10" ht="21" customHeight="1" x14ac:dyDescent="0.3">
      <c r="A13" s="205"/>
      <c r="B13" s="206"/>
      <c r="C13" s="207"/>
      <c r="D13" s="208"/>
      <c r="E13" s="209"/>
      <c r="F13" s="210"/>
      <c r="G13" s="211"/>
      <c r="H13" s="205"/>
      <c r="I13" s="211"/>
      <c r="J13" s="204"/>
    </row>
    <row r="14" spans="1:10" ht="21" customHeight="1" x14ac:dyDescent="0.3">
      <c r="A14" s="205"/>
      <c r="B14" s="206"/>
      <c r="C14" s="207"/>
      <c r="D14" s="208"/>
      <c r="E14" s="209"/>
      <c r="F14" s="210"/>
      <c r="G14" s="211"/>
      <c r="H14" s="205"/>
      <c r="I14" s="211"/>
      <c r="J14" s="204"/>
    </row>
    <row r="15" spans="1:10" ht="21" customHeight="1" x14ac:dyDescent="0.3">
      <c r="A15" s="205"/>
      <c r="B15" s="206"/>
      <c r="C15" s="207"/>
      <c r="D15" s="208"/>
      <c r="E15" s="209"/>
      <c r="F15" s="210"/>
      <c r="G15" s="211"/>
      <c r="H15" s="205"/>
      <c r="I15" s="211"/>
      <c r="J15" s="204"/>
    </row>
    <row r="16" spans="1:10" ht="21" customHeight="1" x14ac:dyDescent="0.3">
      <c r="A16" s="205"/>
      <c r="B16" s="206"/>
      <c r="C16" s="207"/>
      <c r="D16" s="208"/>
      <c r="E16" s="209"/>
      <c r="F16" s="210"/>
      <c r="G16" s="211"/>
      <c r="H16" s="205"/>
      <c r="I16" s="211"/>
      <c r="J16" s="204"/>
    </row>
    <row r="17" spans="1:10" ht="21" customHeight="1" x14ac:dyDescent="0.3">
      <c r="A17" s="205"/>
      <c r="B17" s="206"/>
      <c r="C17" s="207"/>
      <c r="D17" s="208"/>
      <c r="E17" s="209"/>
      <c r="F17" s="210"/>
      <c r="G17" s="211"/>
      <c r="H17" s="205"/>
      <c r="I17" s="211"/>
      <c r="J17" s="204"/>
    </row>
    <row r="18" spans="1:10" ht="21" customHeight="1" x14ac:dyDescent="0.3">
      <c r="A18" s="205"/>
      <c r="B18" s="206"/>
      <c r="C18" s="207"/>
      <c r="D18" s="208"/>
      <c r="E18" s="209"/>
      <c r="F18" s="210"/>
      <c r="G18" s="211"/>
      <c r="H18" s="205"/>
      <c r="I18" s="211"/>
      <c r="J18" s="204"/>
    </row>
    <row r="19" spans="1:10" ht="21" customHeight="1" x14ac:dyDescent="0.3">
      <c r="A19" s="205"/>
      <c r="B19" s="206"/>
      <c r="C19" s="207"/>
      <c r="D19" s="208"/>
      <c r="E19" s="209"/>
      <c r="F19" s="210"/>
      <c r="G19" s="211"/>
      <c r="H19" s="205"/>
      <c r="I19" s="211"/>
      <c r="J19" s="204"/>
    </row>
    <row r="20" spans="1:10" ht="21" customHeight="1" x14ac:dyDescent="0.3">
      <c r="A20" s="205"/>
      <c r="B20" s="206"/>
      <c r="C20" s="207"/>
      <c r="D20" s="208"/>
      <c r="E20" s="209"/>
      <c r="F20" s="210"/>
      <c r="G20" s="211"/>
      <c r="H20" s="205"/>
      <c r="I20" s="211"/>
      <c r="J20" s="204"/>
    </row>
    <row r="21" spans="1:10" ht="21" customHeight="1" x14ac:dyDescent="0.3">
      <c r="A21" s="205"/>
      <c r="B21" s="206"/>
      <c r="C21" s="207"/>
      <c r="D21" s="208"/>
      <c r="E21" s="209"/>
      <c r="F21" s="210"/>
      <c r="G21" s="211"/>
      <c r="H21" s="205"/>
      <c r="I21" s="211"/>
      <c r="J21" s="204"/>
    </row>
    <row r="22" spans="1:10" ht="21" customHeight="1" x14ac:dyDescent="0.3">
      <c r="A22" s="205"/>
      <c r="B22" s="206"/>
      <c r="C22" s="207"/>
      <c r="D22" s="208"/>
      <c r="E22" s="209"/>
      <c r="F22" s="210"/>
      <c r="G22" s="211"/>
      <c r="H22" s="205"/>
      <c r="I22" s="211"/>
      <c r="J22" s="204"/>
    </row>
    <row r="23" spans="1:10" ht="21" customHeight="1" x14ac:dyDescent="0.3">
      <c r="A23" s="205"/>
      <c r="B23" s="206"/>
      <c r="C23" s="207"/>
      <c r="D23" s="208"/>
      <c r="E23" s="209"/>
      <c r="F23" s="210"/>
      <c r="G23" s="211"/>
      <c r="H23" s="205"/>
      <c r="I23" s="211"/>
      <c r="J23" s="204"/>
    </row>
    <row r="24" spans="1:10" ht="21" customHeight="1" x14ac:dyDescent="0.3">
      <c r="A24" s="205"/>
      <c r="B24" s="206"/>
      <c r="C24" s="207"/>
      <c r="D24" s="208"/>
      <c r="E24" s="209"/>
      <c r="F24" s="210"/>
      <c r="G24" s="211"/>
      <c r="H24" s="205"/>
      <c r="I24" s="211"/>
      <c r="J24" s="204"/>
    </row>
    <row r="25" spans="1:10" ht="21" customHeight="1" x14ac:dyDescent="0.3">
      <c r="A25" s="205"/>
      <c r="B25" s="206"/>
      <c r="C25" s="207"/>
      <c r="D25" s="208"/>
      <c r="E25" s="209"/>
      <c r="F25" s="210"/>
      <c r="G25" s="211"/>
      <c r="H25" s="205"/>
      <c r="I25" s="211"/>
      <c r="J25" s="204"/>
    </row>
    <row r="26" spans="1:10" ht="21" customHeight="1" x14ac:dyDescent="0.3">
      <c r="A26" s="205"/>
      <c r="B26" s="206"/>
      <c r="C26" s="207"/>
      <c r="D26" s="208"/>
      <c r="E26" s="209"/>
      <c r="F26" s="210"/>
      <c r="G26" s="211"/>
      <c r="H26" s="205"/>
      <c r="I26" s="211"/>
      <c r="J26" s="204"/>
    </row>
    <row r="27" spans="1:10" ht="21" customHeight="1" x14ac:dyDescent="0.3">
      <c r="A27" s="205"/>
      <c r="B27" s="206"/>
      <c r="C27" s="207"/>
      <c r="D27" s="208"/>
      <c r="E27" s="209"/>
      <c r="F27" s="210"/>
      <c r="G27" s="211"/>
      <c r="H27" s="205"/>
      <c r="I27" s="211"/>
      <c r="J27" s="204"/>
    </row>
    <row r="28" spans="1:10" ht="21" customHeight="1" x14ac:dyDescent="0.3">
      <c r="A28" s="205"/>
      <c r="B28" s="206"/>
      <c r="C28" s="207"/>
      <c r="D28" s="208"/>
      <c r="E28" s="209"/>
      <c r="F28" s="210"/>
      <c r="G28" s="211"/>
      <c r="H28" s="205"/>
      <c r="I28" s="211"/>
      <c r="J28" s="204"/>
    </row>
    <row r="29" spans="1:10" ht="21" customHeight="1" x14ac:dyDescent="0.3">
      <c r="A29" s="205"/>
      <c r="B29" s="206"/>
      <c r="C29" s="207"/>
      <c r="D29" s="208"/>
      <c r="E29" s="209"/>
      <c r="F29" s="210"/>
      <c r="G29" s="211"/>
      <c r="H29" s="205"/>
      <c r="I29" s="211"/>
      <c r="J29" s="204"/>
    </row>
    <row r="30" spans="1:10" ht="21" customHeight="1" x14ac:dyDescent="0.3">
      <c r="A30" s="205"/>
      <c r="B30" s="206"/>
      <c r="C30" s="207"/>
      <c r="D30" s="208"/>
      <c r="E30" s="209"/>
      <c r="F30" s="210"/>
      <c r="G30" s="211"/>
      <c r="H30" s="205"/>
      <c r="I30" s="211"/>
      <c r="J30" s="204"/>
    </row>
    <row r="31" spans="1:10" ht="21" customHeight="1" x14ac:dyDescent="0.3">
      <c r="A31" s="205"/>
      <c r="B31" s="206"/>
      <c r="C31" s="207"/>
      <c r="D31" s="208"/>
      <c r="E31" s="209"/>
      <c r="F31" s="210"/>
      <c r="G31" s="211"/>
      <c r="H31" s="205"/>
      <c r="I31" s="211"/>
      <c r="J31" s="204"/>
    </row>
    <row r="32" spans="1:10" ht="21" customHeight="1" x14ac:dyDescent="0.3">
      <c r="A32" s="205"/>
      <c r="B32" s="206"/>
      <c r="C32" s="207"/>
      <c r="D32" s="208"/>
      <c r="E32" s="209"/>
      <c r="F32" s="210"/>
      <c r="G32" s="211"/>
      <c r="H32" s="205"/>
      <c r="I32" s="211"/>
      <c r="J32" s="204"/>
    </row>
    <row r="33" spans="1:10" ht="21" customHeight="1" x14ac:dyDescent="0.3">
      <c r="A33" s="205"/>
      <c r="B33" s="206"/>
      <c r="C33" s="207"/>
      <c r="D33" s="208"/>
      <c r="E33" s="209"/>
      <c r="F33" s="210"/>
      <c r="G33" s="211"/>
      <c r="H33" s="205"/>
      <c r="I33" s="211"/>
      <c r="J33" s="204"/>
    </row>
    <row r="34" spans="1:10" ht="21" customHeight="1" x14ac:dyDescent="0.3">
      <c r="A34" s="205"/>
      <c r="B34" s="206"/>
      <c r="C34" s="207"/>
      <c r="D34" s="208"/>
      <c r="E34" s="209"/>
      <c r="F34" s="210"/>
      <c r="G34" s="211"/>
      <c r="H34" s="205"/>
      <c r="I34" s="211"/>
      <c r="J34" s="204"/>
    </row>
    <row r="35" spans="1:10" ht="21" customHeight="1" x14ac:dyDescent="0.3">
      <c r="A35" s="205"/>
      <c r="B35" s="206"/>
      <c r="C35" s="207"/>
      <c r="D35" s="208"/>
      <c r="E35" s="209"/>
      <c r="F35" s="210"/>
      <c r="G35" s="211"/>
      <c r="H35" s="205"/>
      <c r="I35" s="211"/>
      <c r="J35" s="204"/>
    </row>
    <row r="36" spans="1:10" ht="21" customHeight="1" x14ac:dyDescent="0.3">
      <c r="A36" s="205"/>
      <c r="B36" s="206"/>
      <c r="C36" s="207"/>
      <c r="D36" s="208"/>
      <c r="E36" s="209"/>
      <c r="F36" s="210"/>
      <c r="G36" s="211"/>
      <c r="H36" s="205"/>
      <c r="I36" s="211"/>
      <c r="J36" s="204"/>
    </row>
    <row r="37" spans="1:10" ht="21" customHeight="1" x14ac:dyDescent="0.3">
      <c r="A37" s="205"/>
      <c r="B37" s="206"/>
      <c r="C37" s="207"/>
      <c r="D37" s="208"/>
      <c r="E37" s="209"/>
      <c r="F37" s="210"/>
      <c r="G37" s="211"/>
      <c r="H37" s="205"/>
      <c r="I37" s="211"/>
      <c r="J37" s="204"/>
    </row>
    <row r="38" spans="1:10" ht="21" customHeight="1" x14ac:dyDescent="0.3">
      <c r="A38" s="205"/>
      <c r="B38" s="206"/>
      <c r="C38" s="207"/>
      <c r="D38" s="208"/>
      <c r="E38" s="209"/>
      <c r="F38" s="210"/>
      <c r="G38" s="211"/>
      <c r="H38" s="205"/>
      <c r="I38" s="211"/>
      <c r="J38" s="204"/>
    </row>
    <row r="39" spans="1:10" ht="21" customHeight="1" x14ac:dyDescent="0.3">
      <c r="A39" s="205"/>
      <c r="B39" s="206"/>
      <c r="C39" s="207"/>
      <c r="D39" s="208"/>
      <c r="E39" s="209"/>
      <c r="F39" s="210"/>
      <c r="G39" s="211"/>
      <c r="H39" s="205"/>
      <c r="I39" s="211"/>
      <c r="J39" s="204"/>
    </row>
    <row r="40" spans="1:10" ht="21" customHeight="1" x14ac:dyDescent="0.3">
      <c r="A40" s="205"/>
      <c r="B40" s="206"/>
      <c r="C40" s="207"/>
      <c r="D40" s="208"/>
      <c r="E40" s="209"/>
      <c r="F40" s="210"/>
      <c r="G40" s="211"/>
      <c r="H40" s="205"/>
      <c r="I40" s="211"/>
      <c r="J40" s="204"/>
    </row>
    <row r="41" spans="1:10" ht="21" customHeight="1" x14ac:dyDescent="0.3">
      <c r="A41" s="205"/>
      <c r="B41" s="206"/>
      <c r="C41" s="207"/>
      <c r="D41" s="208"/>
      <c r="E41" s="209"/>
      <c r="F41" s="210"/>
      <c r="G41" s="211"/>
      <c r="H41" s="205"/>
      <c r="I41" s="211"/>
      <c r="J41" s="204"/>
    </row>
    <row r="42" spans="1:10" ht="21" customHeight="1" x14ac:dyDescent="0.3">
      <c r="A42" s="205"/>
      <c r="B42" s="206"/>
      <c r="C42" s="207"/>
      <c r="D42" s="208"/>
      <c r="E42" s="209"/>
      <c r="F42" s="210"/>
      <c r="G42" s="211"/>
      <c r="H42" s="205"/>
      <c r="I42" s="211"/>
      <c r="J42" s="204"/>
    </row>
    <row r="43" spans="1:10" ht="21" customHeight="1" x14ac:dyDescent="0.3">
      <c r="A43" s="205"/>
      <c r="B43" s="206"/>
      <c r="C43" s="207"/>
      <c r="D43" s="208"/>
      <c r="E43" s="209"/>
      <c r="F43" s="210"/>
      <c r="G43" s="211"/>
      <c r="H43" s="205"/>
      <c r="I43" s="211"/>
      <c r="J43" s="204"/>
    </row>
    <row r="44" spans="1:10" ht="21" customHeight="1" x14ac:dyDescent="0.3">
      <c r="A44" s="205"/>
      <c r="B44" s="206"/>
      <c r="C44" s="207"/>
      <c r="D44" s="208"/>
      <c r="E44" s="209"/>
      <c r="F44" s="210"/>
      <c r="G44" s="211"/>
      <c r="H44" s="205"/>
      <c r="I44" s="211"/>
      <c r="J44" s="204"/>
    </row>
    <row r="45" spans="1:10" ht="21" customHeight="1" x14ac:dyDescent="0.3">
      <c r="A45" s="205"/>
      <c r="B45" s="206"/>
      <c r="C45" s="207"/>
      <c r="D45" s="208"/>
      <c r="E45" s="209"/>
      <c r="F45" s="210"/>
      <c r="G45" s="211"/>
      <c r="H45" s="205"/>
      <c r="I45" s="211"/>
      <c r="J45" s="204"/>
    </row>
    <row r="46" spans="1:10" ht="21" customHeight="1" x14ac:dyDescent="0.3">
      <c r="A46" s="205"/>
      <c r="B46" s="206"/>
      <c r="C46" s="207"/>
      <c r="D46" s="208"/>
      <c r="E46" s="209"/>
      <c r="F46" s="210"/>
      <c r="G46" s="211"/>
      <c r="H46" s="205"/>
      <c r="I46" s="211"/>
      <c r="J46" s="204"/>
    </row>
    <row r="47" spans="1:10" ht="21" customHeight="1" x14ac:dyDescent="0.3">
      <c r="A47" s="205"/>
      <c r="B47" s="206"/>
      <c r="C47" s="207"/>
      <c r="D47" s="208"/>
      <c r="E47" s="209"/>
      <c r="F47" s="210"/>
      <c r="G47" s="211"/>
      <c r="H47" s="205"/>
      <c r="I47" s="211"/>
      <c r="J47" s="204"/>
    </row>
    <row r="48" spans="1:10" ht="21" customHeight="1" x14ac:dyDescent="0.3">
      <c r="A48" s="205"/>
      <c r="B48" s="206"/>
      <c r="C48" s="207"/>
      <c r="D48" s="208"/>
      <c r="E48" s="209"/>
      <c r="F48" s="210"/>
      <c r="G48" s="211"/>
      <c r="H48" s="205"/>
      <c r="I48" s="211"/>
      <c r="J48" s="204"/>
    </row>
    <row r="49" spans="1:10" ht="21" customHeight="1" x14ac:dyDescent="0.3">
      <c r="A49" s="205"/>
      <c r="B49" s="206"/>
      <c r="C49" s="207"/>
      <c r="D49" s="208"/>
      <c r="E49" s="209"/>
      <c r="F49" s="210"/>
      <c r="G49" s="211"/>
      <c r="H49" s="205"/>
      <c r="I49" s="211"/>
      <c r="J49" s="204"/>
    </row>
    <row r="50" spans="1:10" ht="21" customHeight="1" x14ac:dyDescent="0.3">
      <c r="A50" s="205"/>
      <c r="B50" s="206"/>
      <c r="C50" s="207"/>
      <c r="D50" s="208"/>
      <c r="E50" s="209"/>
      <c r="F50" s="210"/>
      <c r="G50" s="211"/>
      <c r="H50" s="205"/>
      <c r="I50" s="211"/>
      <c r="J50" s="204"/>
    </row>
    <row r="51" spans="1:10" ht="21" customHeight="1" x14ac:dyDescent="0.3">
      <c r="A51" s="205"/>
      <c r="B51" s="206"/>
      <c r="C51" s="207"/>
      <c r="D51" s="208"/>
      <c r="E51" s="209"/>
      <c r="F51" s="210"/>
      <c r="G51" s="211"/>
      <c r="H51" s="205"/>
      <c r="I51" s="211"/>
      <c r="J51" s="204"/>
    </row>
    <row r="52" spans="1:10" ht="21" customHeight="1" x14ac:dyDescent="0.3">
      <c r="A52" s="205"/>
      <c r="B52" s="206"/>
      <c r="C52" s="207"/>
      <c r="D52" s="208"/>
      <c r="E52" s="209"/>
      <c r="F52" s="210"/>
      <c r="G52" s="211"/>
      <c r="H52" s="205"/>
      <c r="I52" s="211"/>
      <c r="J52" s="204"/>
    </row>
    <row r="53" spans="1:10" ht="21" customHeight="1" x14ac:dyDescent="0.3">
      <c r="A53" s="205"/>
      <c r="B53" s="206"/>
      <c r="C53" s="207"/>
      <c r="D53" s="208"/>
      <c r="E53" s="209"/>
      <c r="F53" s="210"/>
      <c r="G53" s="211"/>
      <c r="H53" s="205"/>
      <c r="I53" s="211"/>
      <c r="J53" s="204"/>
    </row>
    <row r="54" spans="1:10" ht="21" customHeight="1" x14ac:dyDescent="0.3">
      <c r="A54" s="205"/>
      <c r="B54" s="206"/>
      <c r="C54" s="207"/>
      <c r="D54" s="208"/>
      <c r="E54" s="209"/>
      <c r="F54" s="210"/>
      <c r="G54" s="211"/>
      <c r="H54" s="205"/>
      <c r="I54" s="211"/>
      <c r="J54" s="204"/>
    </row>
    <row r="55" spans="1:10" ht="21" customHeight="1" x14ac:dyDescent="0.3">
      <c r="A55" s="205"/>
      <c r="B55" s="206"/>
      <c r="C55" s="207"/>
      <c r="D55" s="208"/>
      <c r="E55" s="209"/>
      <c r="F55" s="210"/>
      <c r="G55" s="211"/>
      <c r="H55" s="205"/>
      <c r="I55" s="211"/>
      <c r="J55" s="204"/>
    </row>
    <row r="56" spans="1:10" ht="21" customHeight="1" x14ac:dyDescent="0.3">
      <c r="A56" s="205"/>
      <c r="B56" s="206"/>
      <c r="C56" s="207"/>
      <c r="D56" s="208"/>
      <c r="E56" s="209"/>
      <c r="F56" s="210"/>
      <c r="G56" s="211"/>
      <c r="H56" s="205"/>
      <c r="I56" s="211"/>
      <c r="J56" s="204"/>
    </row>
    <row r="57" spans="1:10" ht="21" customHeight="1" x14ac:dyDescent="0.3">
      <c r="A57" s="205"/>
      <c r="B57" s="206"/>
      <c r="C57" s="207"/>
      <c r="D57" s="208"/>
      <c r="E57" s="209"/>
      <c r="F57" s="210"/>
      <c r="G57" s="211"/>
      <c r="H57" s="205"/>
      <c r="I57" s="211"/>
      <c r="J57" s="204"/>
    </row>
    <row r="58" spans="1:10" ht="21" customHeight="1" x14ac:dyDescent="0.3">
      <c r="A58" s="205"/>
      <c r="B58" s="206"/>
      <c r="C58" s="207"/>
      <c r="D58" s="208"/>
      <c r="E58" s="209"/>
      <c r="F58" s="210"/>
      <c r="G58" s="211"/>
      <c r="H58" s="205"/>
      <c r="I58" s="211"/>
      <c r="J58" s="204"/>
    </row>
    <row r="59" spans="1:10" ht="21" customHeight="1" x14ac:dyDescent="0.3">
      <c r="A59" s="205"/>
      <c r="B59" s="206"/>
      <c r="C59" s="207"/>
      <c r="D59" s="208"/>
      <c r="E59" s="209"/>
      <c r="F59" s="210"/>
      <c r="G59" s="211"/>
      <c r="H59" s="205"/>
      <c r="I59" s="211"/>
      <c r="J59" s="204"/>
    </row>
    <row r="60" spans="1:10" ht="21" customHeight="1" x14ac:dyDescent="0.3">
      <c r="A60" s="205"/>
      <c r="B60" s="206"/>
      <c r="C60" s="207"/>
      <c r="D60" s="208"/>
      <c r="E60" s="209"/>
      <c r="F60" s="210"/>
      <c r="G60" s="211"/>
      <c r="H60" s="205"/>
      <c r="I60" s="211"/>
      <c r="J60" s="204"/>
    </row>
    <row r="61" spans="1:10" ht="21" customHeight="1" x14ac:dyDescent="0.3">
      <c r="A61" s="205"/>
      <c r="B61" s="206"/>
      <c r="C61" s="207"/>
      <c r="D61" s="208"/>
      <c r="E61" s="209"/>
      <c r="F61" s="210"/>
      <c r="G61" s="211"/>
      <c r="H61" s="205"/>
      <c r="I61" s="211"/>
      <c r="J61" s="204"/>
    </row>
    <row r="62" spans="1:10" ht="21" customHeight="1" x14ac:dyDescent="0.3">
      <c r="A62" s="205"/>
      <c r="B62" s="206"/>
      <c r="C62" s="207"/>
      <c r="D62" s="208"/>
      <c r="E62" s="209"/>
      <c r="F62" s="210"/>
      <c r="G62" s="211"/>
      <c r="H62" s="205"/>
      <c r="I62" s="211"/>
      <c r="J62" s="204"/>
    </row>
    <row r="63" spans="1:10" ht="21" customHeight="1" x14ac:dyDescent="0.3">
      <c r="A63" s="205"/>
      <c r="B63" s="206"/>
      <c r="C63" s="207"/>
      <c r="D63" s="208"/>
      <c r="E63" s="209"/>
      <c r="F63" s="210"/>
      <c r="G63" s="211"/>
      <c r="H63" s="205"/>
      <c r="I63" s="211"/>
      <c r="J63" s="204"/>
    </row>
    <row r="64" spans="1:10" ht="21" customHeight="1" x14ac:dyDescent="0.3">
      <c r="A64" s="205"/>
      <c r="B64" s="206"/>
      <c r="C64" s="207"/>
      <c r="D64" s="208"/>
      <c r="E64" s="209"/>
      <c r="F64" s="210"/>
      <c r="G64" s="211"/>
      <c r="H64" s="205"/>
      <c r="I64" s="211"/>
      <c r="J64" s="204"/>
    </row>
    <row r="65" spans="1:10" ht="21" customHeight="1" x14ac:dyDescent="0.3">
      <c r="A65" s="205"/>
      <c r="B65" s="206"/>
      <c r="C65" s="207"/>
      <c r="D65" s="208"/>
      <c r="E65" s="209"/>
      <c r="F65" s="210"/>
      <c r="G65" s="211"/>
      <c r="H65" s="205"/>
      <c r="I65" s="211"/>
      <c r="J65" s="204"/>
    </row>
    <row r="66" spans="1:10" ht="21" customHeight="1" x14ac:dyDescent="0.3">
      <c r="A66" s="205"/>
      <c r="B66" s="206"/>
      <c r="C66" s="207"/>
      <c r="D66" s="208"/>
      <c r="E66" s="209"/>
      <c r="F66" s="210"/>
      <c r="G66" s="211"/>
      <c r="H66" s="205"/>
      <c r="I66" s="211"/>
      <c r="J66" s="204"/>
    </row>
    <row r="67" spans="1:10" ht="21" customHeight="1" x14ac:dyDescent="0.3">
      <c r="A67" s="205"/>
      <c r="B67" s="206"/>
      <c r="C67" s="207"/>
      <c r="D67" s="208"/>
      <c r="E67" s="209"/>
      <c r="F67" s="210"/>
      <c r="G67" s="211"/>
      <c r="H67" s="205"/>
      <c r="I67" s="211"/>
      <c r="J67" s="204"/>
    </row>
    <row r="68" spans="1:10" ht="21" customHeight="1" x14ac:dyDescent="0.3">
      <c r="A68" s="205"/>
      <c r="B68" s="206"/>
      <c r="C68" s="207"/>
      <c r="D68" s="208"/>
      <c r="E68" s="209"/>
      <c r="F68" s="210"/>
      <c r="G68" s="211"/>
      <c r="H68" s="205"/>
      <c r="I68" s="211"/>
      <c r="J68" s="204"/>
    </row>
    <row r="69" spans="1:10" ht="21" customHeight="1" x14ac:dyDescent="0.3">
      <c r="A69" s="205"/>
      <c r="B69" s="206"/>
      <c r="C69" s="207"/>
      <c r="D69" s="208"/>
      <c r="E69" s="209"/>
      <c r="F69" s="210"/>
      <c r="G69" s="211"/>
      <c r="H69" s="205"/>
      <c r="I69" s="211"/>
      <c r="J69" s="204"/>
    </row>
    <row r="70" spans="1:10" ht="21" customHeight="1" x14ac:dyDescent="0.3">
      <c r="A70" s="205"/>
      <c r="B70" s="206"/>
      <c r="C70" s="207"/>
      <c r="D70" s="208"/>
      <c r="E70" s="209"/>
      <c r="F70" s="210"/>
      <c r="G70" s="211"/>
      <c r="H70" s="205"/>
      <c r="I70" s="211"/>
      <c r="J70" s="204"/>
    </row>
    <row r="71" spans="1:10" ht="21" customHeight="1" x14ac:dyDescent="0.3">
      <c r="A71" s="205"/>
      <c r="B71" s="206"/>
      <c r="C71" s="207"/>
      <c r="D71" s="208"/>
      <c r="E71" s="209"/>
      <c r="F71" s="210"/>
      <c r="G71" s="211"/>
      <c r="H71" s="205"/>
      <c r="I71" s="211"/>
      <c r="J71" s="204"/>
    </row>
    <row r="72" spans="1:10" ht="21" customHeight="1" x14ac:dyDescent="0.3">
      <c r="A72" s="205"/>
      <c r="B72" s="206"/>
      <c r="C72" s="207"/>
      <c r="D72" s="208"/>
      <c r="E72" s="209"/>
      <c r="F72" s="210"/>
      <c r="G72" s="211"/>
      <c r="H72" s="205"/>
      <c r="I72" s="211"/>
      <c r="J72" s="204"/>
    </row>
    <row r="73" spans="1:10" ht="21" customHeight="1" x14ac:dyDescent="0.3">
      <c r="A73" s="205"/>
      <c r="B73" s="206"/>
      <c r="C73" s="207"/>
      <c r="D73" s="208"/>
      <c r="E73" s="209"/>
      <c r="F73" s="210"/>
      <c r="G73" s="211"/>
      <c r="H73" s="205"/>
      <c r="I73" s="211"/>
      <c r="J73" s="204"/>
    </row>
    <row r="74" spans="1:10" ht="21" customHeight="1" x14ac:dyDescent="0.3">
      <c r="A74" s="205"/>
      <c r="B74" s="206"/>
      <c r="C74" s="207"/>
      <c r="D74" s="208"/>
      <c r="E74" s="209"/>
      <c r="F74" s="210"/>
      <c r="G74" s="211"/>
      <c r="H74" s="205"/>
      <c r="I74" s="211"/>
      <c r="J74" s="204"/>
    </row>
    <row r="75" spans="1:10" ht="21" customHeight="1" x14ac:dyDescent="0.3">
      <c r="A75" s="205"/>
      <c r="B75" s="206"/>
      <c r="C75" s="207"/>
      <c r="D75" s="208"/>
      <c r="E75" s="209"/>
      <c r="F75" s="210"/>
      <c r="G75" s="211"/>
      <c r="H75" s="205"/>
      <c r="I75" s="211"/>
      <c r="J75" s="204"/>
    </row>
    <row r="76" spans="1:10" ht="21" customHeight="1" x14ac:dyDescent="0.3">
      <c r="A76" s="205"/>
      <c r="B76" s="206"/>
      <c r="C76" s="207"/>
      <c r="D76" s="208"/>
      <c r="E76" s="209"/>
      <c r="F76" s="210"/>
      <c r="G76" s="211"/>
      <c r="H76" s="205"/>
      <c r="I76" s="211"/>
      <c r="J76" s="204"/>
    </row>
    <row r="77" spans="1:10" ht="21" customHeight="1" x14ac:dyDescent="0.3">
      <c r="A77" s="205"/>
      <c r="B77" s="206"/>
      <c r="C77" s="207"/>
      <c r="D77" s="208"/>
      <c r="E77" s="209"/>
      <c r="F77" s="210"/>
      <c r="G77" s="211"/>
      <c r="H77" s="205"/>
      <c r="I77" s="211"/>
      <c r="J77" s="204"/>
    </row>
    <row r="78" spans="1:10" ht="21" customHeight="1" x14ac:dyDescent="0.3">
      <c r="A78" s="205"/>
      <c r="B78" s="206"/>
      <c r="C78" s="207"/>
      <c r="D78" s="208"/>
      <c r="E78" s="209"/>
      <c r="F78" s="210"/>
      <c r="G78" s="211"/>
      <c r="H78" s="205"/>
      <c r="I78" s="211"/>
      <c r="J78" s="204"/>
    </row>
    <row r="79" spans="1:10" ht="21" customHeight="1" x14ac:dyDescent="0.3">
      <c r="A79" s="205"/>
      <c r="B79" s="206"/>
      <c r="C79" s="207"/>
      <c r="D79" s="208"/>
      <c r="E79" s="209"/>
      <c r="F79" s="210"/>
      <c r="G79" s="211"/>
      <c r="H79" s="205"/>
      <c r="I79" s="211"/>
      <c r="J79" s="204"/>
    </row>
    <row r="80" spans="1:10" ht="21" customHeight="1" x14ac:dyDescent="0.3">
      <c r="A80" s="205"/>
      <c r="B80" s="206"/>
      <c r="C80" s="207"/>
      <c r="D80" s="208"/>
      <c r="E80" s="209"/>
      <c r="F80" s="210"/>
      <c r="G80" s="211"/>
      <c r="H80" s="205"/>
      <c r="I80" s="211"/>
      <c r="J80" s="204"/>
    </row>
    <row r="81" spans="1:10" ht="21" customHeight="1" x14ac:dyDescent="0.3">
      <c r="A81" s="205"/>
      <c r="B81" s="206"/>
      <c r="C81" s="207"/>
      <c r="D81" s="208"/>
      <c r="E81" s="209"/>
      <c r="F81" s="210"/>
      <c r="G81" s="211"/>
      <c r="H81" s="205"/>
      <c r="I81" s="211"/>
      <c r="J81" s="204"/>
    </row>
    <row r="82" spans="1:10" ht="21" customHeight="1" x14ac:dyDescent="0.3">
      <c r="A82" s="205"/>
      <c r="B82" s="206"/>
      <c r="C82" s="207"/>
      <c r="D82" s="208"/>
      <c r="E82" s="209"/>
      <c r="F82" s="210"/>
      <c r="G82" s="211"/>
      <c r="H82" s="205"/>
      <c r="I82" s="211"/>
      <c r="J82" s="204"/>
    </row>
    <row r="83" spans="1:10" ht="21" customHeight="1" x14ac:dyDescent="0.3">
      <c r="A83" s="205"/>
      <c r="B83" s="206"/>
      <c r="C83" s="207"/>
      <c r="D83" s="208"/>
      <c r="E83" s="209"/>
      <c r="F83" s="210"/>
      <c r="G83" s="211"/>
      <c r="H83" s="205"/>
      <c r="I83" s="211"/>
      <c r="J83" s="204"/>
    </row>
    <row r="84" spans="1:10" ht="21" customHeight="1" x14ac:dyDescent="0.3">
      <c r="A84" s="205"/>
      <c r="B84" s="206"/>
      <c r="C84" s="207"/>
      <c r="D84" s="208"/>
      <c r="E84" s="209"/>
      <c r="F84" s="210"/>
      <c r="G84" s="211"/>
      <c r="H84" s="205"/>
      <c r="I84" s="211"/>
      <c r="J84" s="204"/>
    </row>
    <row r="85" spans="1:10" ht="21" customHeight="1" x14ac:dyDescent="0.3">
      <c r="A85" s="205"/>
      <c r="B85" s="206"/>
      <c r="C85" s="207"/>
      <c r="D85" s="208"/>
      <c r="E85" s="209"/>
      <c r="F85" s="210"/>
      <c r="G85" s="211"/>
      <c r="H85" s="205"/>
      <c r="I85" s="211"/>
      <c r="J85" s="204"/>
    </row>
    <row r="86" spans="1:10" ht="21" customHeight="1" x14ac:dyDescent="0.3">
      <c r="A86" s="205"/>
      <c r="B86" s="206"/>
      <c r="C86" s="207"/>
      <c r="D86" s="208"/>
      <c r="E86" s="209"/>
      <c r="F86" s="210"/>
      <c r="G86" s="211"/>
      <c r="H86" s="205"/>
      <c r="I86" s="211"/>
      <c r="J86" s="204"/>
    </row>
    <row r="87" spans="1:10" ht="21" customHeight="1" x14ac:dyDescent="0.3">
      <c r="A87" s="205"/>
      <c r="B87" s="206"/>
      <c r="C87" s="207"/>
      <c r="D87" s="208"/>
      <c r="E87" s="209"/>
      <c r="F87" s="210"/>
      <c r="G87" s="211"/>
      <c r="H87" s="205"/>
      <c r="I87" s="211"/>
      <c r="J87" s="204"/>
    </row>
    <row r="88" spans="1:10" ht="21" customHeight="1" x14ac:dyDescent="0.3">
      <c r="A88" s="205"/>
      <c r="B88" s="206"/>
      <c r="C88" s="207"/>
      <c r="D88" s="208"/>
      <c r="E88" s="209"/>
      <c r="F88" s="210"/>
      <c r="G88" s="211"/>
      <c r="H88" s="205"/>
      <c r="I88" s="211"/>
      <c r="J88" s="204"/>
    </row>
    <row r="89" spans="1:10" ht="21" customHeight="1" x14ac:dyDescent="0.3">
      <c r="A89" s="205"/>
      <c r="B89" s="206"/>
      <c r="C89" s="207"/>
      <c r="D89" s="208"/>
      <c r="E89" s="209"/>
      <c r="F89" s="210"/>
      <c r="G89" s="211"/>
      <c r="H89" s="205"/>
      <c r="I89" s="211"/>
      <c r="J89" s="204"/>
    </row>
    <row r="90" spans="1:10" ht="21" customHeight="1" x14ac:dyDescent="0.3">
      <c r="A90" s="205"/>
      <c r="B90" s="206"/>
      <c r="C90" s="207"/>
      <c r="D90" s="208"/>
      <c r="E90" s="209"/>
      <c r="F90" s="210"/>
      <c r="G90" s="211"/>
      <c r="H90" s="205"/>
      <c r="I90" s="211"/>
      <c r="J90" s="204"/>
    </row>
    <row r="91" spans="1:10" ht="21" customHeight="1" x14ac:dyDescent="0.3">
      <c r="A91" s="205"/>
      <c r="B91" s="206"/>
      <c r="C91" s="207"/>
      <c r="D91" s="208"/>
      <c r="E91" s="209"/>
      <c r="F91" s="210"/>
      <c r="G91" s="211"/>
      <c r="H91" s="205"/>
      <c r="I91" s="211"/>
      <c r="J91" s="204"/>
    </row>
    <row r="92" spans="1:10" ht="21" customHeight="1" x14ac:dyDescent="0.3">
      <c r="A92" s="205"/>
      <c r="B92" s="206"/>
      <c r="C92" s="207"/>
      <c r="D92" s="208"/>
      <c r="E92" s="209"/>
      <c r="F92" s="210"/>
      <c r="G92" s="211"/>
      <c r="H92" s="205"/>
      <c r="I92" s="211"/>
      <c r="J92" s="204"/>
    </row>
    <row r="93" spans="1:10" ht="21" customHeight="1" x14ac:dyDescent="0.3">
      <c r="A93" s="205"/>
      <c r="B93" s="206"/>
      <c r="C93" s="207"/>
      <c r="D93" s="208"/>
      <c r="E93" s="209"/>
      <c r="F93" s="210"/>
      <c r="G93" s="211"/>
      <c r="H93" s="205"/>
      <c r="I93" s="211"/>
      <c r="J93" s="204"/>
    </row>
    <row r="94" spans="1:10" ht="21" customHeight="1" x14ac:dyDescent="0.3">
      <c r="A94" s="205"/>
      <c r="B94" s="206"/>
      <c r="C94" s="207"/>
      <c r="D94" s="208"/>
      <c r="E94" s="209"/>
      <c r="F94" s="210"/>
      <c r="G94" s="211"/>
      <c r="H94" s="205"/>
      <c r="I94" s="211"/>
      <c r="J94" s="204"/>
    </row>
    <row r="95" spans="1:10" ht="21" customHeight="1" x14ac:dyDescent="0.3">
      <c r="A95" s="205"/>
      <c r="B95" s="206"/>
      <c r="C95" s="207"/>
      <c r="D95" s="208"/>
      <c r="E95" s="209"/>
      <c r="F95" s="210"/>
      <c r="G95" s="211"/>
      <c r="H95" s="205"/>
      <c r="I95" s="211"/>
      <c r="J95" s="204"/>
    </row>
    <row r="96" spans="1:10" ht="21" customHeight="1" x14ac:dyDescent="0.3">
      <c r="A96" s="205"/>
      <c r="B96" s="206"/>
      <c r="C96" s="207"/>
      <c r="D96" s="208"/>
      <c r="E96" s="209"/>
      <c r="F96" s="210"/>
      <c r="G96" s="211"/>
      <c r="H96" s="205"/>
      <c r="I96" s="211"/>
      <c r="J96" s="204"/>
    </row>
    <row r="97" spans="1:10" ht="21" customHeight="1" x14ac:dyDescent="0.3">
      <c r="A97" s="205"/>
      <c r="B97" s="206"/>
      <c r="C97" s="207"/>
      <c r="D97" s="208"/>
      <c r="E97" s="209"/>
      <c r="F97" s="210"/>
      <c r="G97" s="211"/>
      <c r="H97" s="205"/>
      <c r="I97" s="211"/>
      <c r="J97" s="204"/>
    </row>
    <row r="98" spans="1:10" ht="21" customHeight="1" x14ac:dyDescent="0.3">
      <c r="A98" s="205"/>
      <c r="B98" s="206"/>
      <c r="C98" s="207"/>
      <c r="D98" s="208"/>
      <c r="E98" s="209"/>
      <c r="F98" s="210"/>
      <c r="G98" s="211"/>
      <c r="H98" s="205"/>
      <c r="I98" s="211"/>
      <c r="J98" s="204"/>
    </row>
    <row r="99" spans="1:10" ht="21" customHeight="1" x14ac:dyDescent="0.3">
      <c r="A99" s="205"/>
      <c r="B99" s="206"/>
      <c r="C99" s="207"/>
      <c r="D99" s="208"/>
      <c r="E99" s="209"/>
      <c r="F99" s="210"/>
      <c r="G99" s="211"/>
      <c r="H99" s="205"/>
      <c r="I99" s="211"/>
      <c r="J99" s="204"/>
    </row>
    <row r="100" spans="1:10" ht="21" customHeight="1" x14ac:dyDescent="0.3">
      <c r="A100" s="205"/>
      <c r="B100" s="206"/>
      <c r="C100" s="207"/>
      <c r="D100" s="208"/>
      <c r="E100" s="209"/>
      <c r="F100" s="210"/>
      <c r="G100" s="211"/>
      <c r="H100" s="205"/>
      <c r="I100" s="211"/>
      <c r="J100" s="204"/>
    </row>
    <row r="101" spans="1:10" ht="21" customHeight="1" x14ac:dyDescent="0.3">
      <c r="A101" s="205"/>
      <c r="B101" s="206"/>
      <c r="C101" s="207"/>
      <c r="D101" s="208"/>
      <c r="E101" s="209"/>
      <c r="F101" s="210"/>
      <c r="G101" s="211"/>
      <c r="H101" s="205"/>
      <c r="I101" s="211"/>
      <c r="J101" s="204"/>
    </row>
    <row r="102" spans="1:10" s="222" customFormat="1" ht="21" customHeight="1" x14ac:dyDescent="0.3">
      <c r="A102" s="205"/>
      <c r="B102" s="206"/>
      <c r="C102" s="207"/>
      <c r="D102" s="208"/>
      <c r="E102" s="209"/>
      <c r="F102" s="210"/>
      <c r="G102" s="211"/>
      <c r="H102" s="205"/>
      <c r="I102" s="211"/>
      <c r="J102" s="204"/>
    </row>
    <row r="103" spans="1:10" ht="21" customHeight="1" x14ac:dyDescent="0.3">
      <c r="A103" s="205"/>
      <c r="B103" s="206"/>
      <c r="C103" s="207"/>
      <c r="D103" s="208"/>
      <c r="E103" s="209"/>
      <c r="F103" s="210"/>
      <c r="G103" s="211"/>
      <c r="H103" s="205"/>
      <c r="I103" s="211"/>
      <c r="J103" s="204"/>
    </row>
    <row r="104" spans="1:10" ht="21" customHeight="1" x14ac:dyDescent="0.3">
      <c r="A104" s="205"/>
      <c r="B104" s="206"/>
      <c r="C104" s="207"/>
      <c r="D104" s="208"/>
      <c r="E104" s="209"/>
      <c r="F104" s="210"/>
      <c r="G104" s="211"/>
      <c r="H104" s="205"/>
      <c r="I104" s="211"/>
      <c r="J104" s="204"/>
    </row>
    <row r="105" spans="1:10" ht="21" customHeight="1" x14ac:dyDescent="0.3">
      <c r="A105" s="205"/>
      <c r="B105" s="206"/>
      <c r="C105" s="207"/>
      <c r="D105" s="208"/>
      <c r="E105" s="209"/>
      <c r="F105" s="210"/>
      <c r="G105" s="211"/>
      <c r="H105" s="205"/>
      <c r="I105" s="211"/>
      <c r="J105" s="204"/>
    </row>
    <row r="106" spans="1:10" ht="21" customHeight="1" x14ac:dyDescent="0.3">
      <c r="A106" s="205"/>
      <c r="B106" s="206"/>
      <c r="C106" s="207"/>
      <c r="D106" s="208"/>
      <c r="E106" s="209"/>
      <c r="F106" s="210"/>
      <c r="G106" s="211"/>
      <c r="H106" s="205"/>
      <c r="I106" s="211"/>
      <c r="J106" s="204"/>
    </row>
    <row r="107" spans="1:10" ht="21" customHeight="1" x14ac:dyDescent="0.3">
      <c r="A107" s="205"/>
      <c r="B107" s="206"/>
      <c r="C107" s="207"/>
      <c r="D107" s="208"/>
      <c r="E107" s="209"/>
      <c r="F107" s="210"/>
      <c r="G107" s="211"/>
      <c r="H107" s="205"/>
      <c r="I107" s="211"/>
      <c r="J107" s="204"/>
    </row>
    <row r="108" spans="1:10" ht="21" customHeight="1" x14ac:dyDescent="0.3">
      <c r="A108" s="205"/>
      <c r="B108" s="206"/>
      <c r="C108" s="207"/>
      <c r="D108" s="208"/>
      <c r="E108" s="209"/>
      <c r="F108" s="210"/>
      <c r="G108" s="211"/>
      <c r="H108" s="205"/>
      <c r="I108" s="211"/>
      <c r="J108" s="204"/>
    </row>
    <row r="109" spans="1:10" ht="21" customHeight="1" x14ac:dyDescent="0.3">
      <c r="A109" s="205"/>
      <c r="B109" s="206"/>
      <c r="C109" s="207"/>
      <c r="D109" s="208"/>
      <c r="E109" s="209"/>
      <c r="F109" s="210"/>
      <c r="G109" s="211"/>
      <c r="H109" s="205"/>
      <c r="I109" s="211"/>
      <c r="J109" s="204"/>
    </row>
    <row r="110" spans="1:10" ht="21" customHeight="1" x14ac:dyDescent="0.3">
      <c r="A110" s="205"/>
      <c r="B110" s="206"/>
      <c r="C110" s="207"/>
      <c r="D110" s="208"/>
      <c r="E110" s="209"/>
      <c r="F110" s="210"/>
      <c r="G110" s="211"/>
      <c r="H110" s="205"/>
      <c r="I110" s="211"/>
      <c r="J110" s="204"/>
    </row>
    <row r="111" spans="1:10" ht="21" customHeight="1" x14ac:dyDescent="0.3">
      <c r="A111" s="205"/>
      <c r="B111" s="206"/>
      <c r="C111" s="207"/>
      <c r="D111" s="208"/>
      <c r="E111" s="209"/>
      <c r="F111" s="210"/>
      <c r="G111" s="211"/>
      <c r="H111" s="205"/>
      <c r="I111" s="211"/>
      <c r="J111" s="204"/>
    </row>
    <row r="112" spans="1:10" ht="21" customHeight="1" x14ac:dyDescent="0.3">
      <c r="A112" s="205"/>
      <c r="B112" s="206"/>
      <c r="C112" s="207"/>
      <c r="D112" s="208"/>
      <c r="E112" s="209"/>
      <c r="F112" s="210"/>
      <c r="G112" s="211"/>
      <c r="H112" s="205"/>
      <c r="I112" s="211"/>
      <c r="J112" s="204"/>
    </row>
    <row r="113" spans="1:10" ht="21" customHeight="1" x14ac:dyDescent="0.3">
      <c r="A113" s="205"/>
      <c r="B113" s="206"/>
      <c r="C113" s="207"/>
      <c r="D113" s="208"/>
      <c r="E113" s="209"/>
      <c r="F113" s="210"/>
      <c r="G113" s="211"/>
      <c r="H113" s="205"/>
      <c r="I113" s="211"/>
      <c r="J113" s="204"/>
    </row>
    <row r="114" spans="1:10" ht="21" customHeight="1" x14ac:dyDescent="0.3">
      <c r="A114" s="205"/>
      <c r="B114" s="206"/>
      <c r="C114" s="207"/>
      <c r="D114" s="208"/>
      <c r="E114" s="209"/>
      <c r="F114" s="210"/>
      <c r="G114" s="211"/>
      <c r="H114" s="205"/>
      <c r="I114" s="211"/>
      <c r="J114" s="204"/>
    </row>
    <row r="115" spans="1:10" ht="21" customHeight="1" x14ac:dyDescent="0.3">
      <c r="A115" s="205"/>
      <c r="B115" s="206"/>
      <c r="C115" s="207"/>
      <c r="D115" s="208"/>
      <c r="E115" s="209"/>
      <c r="F115" s="210"/>
      <c r="G115" s="211"/>
      <c r="H115" s="205"/>
      <c r="I115" s="211"/>
      <c r="J115" s="204"/>
    </row>
    <row r="116" spans="1:10" ht="21" customHeight="1" x14ac:dyDescent="0.3">
      <c r="A116" s="205"/>
      <c r="B116" s="206"/>
      <c r="C116" s="207"/>
      <c r="D116" s="208"/>
      <c r="E116" s="209"/>
      <c r="F116" s="210"/>
      <c r="G116" s="211"/>
      <c r="H116" s="205"/>
      <c r="I116" s="211"/>
      <c r="J116" s="204"/>
    </row>
    <row r="117" spans="1:10" ht="21" customHeight="1" x14ac:dyDescent="0.3">
      <c r="A117" s="205"/>
      <c r="B117" s="206"/>
      <c r="C117" s="207"/>
      <c r="D117" s="208"/>
      <c r="E117" s="209"/>
      <c r="F117" s="210"/>
      <c r="G117" s="211"/>
      <c r="H117" s="205"/>
      <c r="I117" s="211"/>
      <c r="J117" s="204"/>
    </row>
    <row r="118" spans="1:10" ht="21" customHeight="1" x14ac:dyDescent="0.3">
      <c r="A118" s="205"/>
      <c r="B118" s="206"/>
      <c r="C118" s="207"/>
      <c r="D118" s="208"/>
      <c r="E118" s="209"/>
      <c r="F118" s="210"/>
      <c r="G118" s="211"/>
      <c r="H118" s="205"/>
      <c r="I118" s="211"/>
      <c r="J118" s="204"/>
    </row>
    <row r="119" spans="1:10" s="222" customFormat="1" ht="21" customHeight="1" x14ac:dyDescent="0.3">
      <c r="A119" s="205"/>
      <c r="B119" s="206"/>
      <c r="C119" s="207"/>
      <c r="D119" s="208"/>
      <c r="E119" s="209"/>
      <c r="F119" s="210"/>
      <c r="G119" s="211"/>
      <c r="H119" s="205"/>
      <c r="I119" s="211"/>
      <c r="J119" s="204"/>
    </row>
    <row r="120" spans="1:10" ht="21" customHeight="1" x14ac:dyDescent="0.3">
      <c r="A120" s="205"/>
      <c r="B120" s="206"/>
      <c r="C120" s="207"/>
      <c r="D120" s="208"/>
      <c r="E120" s="209"/>
      <c r="F120" s="210"/>
      <c r="G120" s="211"/>
      <c r="H120" s="205"/>
      <c r="I120" s="211"/>
      <c r="J120" s="204"/>
    </row>
    <row r="121" spans="1:10" ht="21" customHeight="1" x14ac:dyDescent="0.3">
      <c r="A121" s="205"/>
      <c r="B121" s="206"/>
      <c r="C121" s="207"/>
      <c r="D121" s="208"/>
      <c r="E121" s="209"/>
      <c r="F121" s="210"/>
      <c r="G121" s="211"/>
      <c r="H121" s="205"/>
      <c r="I121" s="211"/>
      <c r="J121" s="204"/>
    </row>
    <row r="122" spans="1:10" ht="21" customHeight="1" x14ac:dyDescent="0.3">
      <c r="A122" s="205"/>
      <c r="B122" s="206"/>
      <c r="C122" s="207"/>
      <c r="D122" s="208"/>
      <c r="E122" s="209"/>
      <c r="F122" s="210"/>
      <c r="G122" s="211"/>
      <c r="H122" s="205"/>
      <c r="I122" s="211"/>
      <c r="J122" s="204"/>
    </row>
    <row r="123" spans="1:10" ht="21" customHeight="1" x14ac:dyDescent="0.3">
      <c r="A123" s="205"/>
      <c r="B123" s="206"/>
      <c r="C123" s="207"/>
      <c r="D123" s="208"/>
      <c r="E123" s="209"/>
      <c r="F123" s="210"/>
      <c r="G123" s="211"/>
      <c r="H123" s="205"/>
      <c r="I123" s="211"/>
      <c r="J123" s="204"/>
    </row>
    <row r="124" spans="1:10" ht="21" customHeight="1" x14ac:dyDescent="0.3">
      <c r="A124" s="205"/>
      <c r="B124" s="206"/>
      <c r="C124" s="207"/>
      <c r="D124" s="208"/>
      <c r="E124" s="209"/>
      <c r="F124" s="210"/>
      <c r="G124" s="211"/>
      <c r="H124" s="205"/>
      <c r="I124" s="211"/>
      <c r="J124" s="204"/>
    </row>
    <row r="125" spans="1:10" ht="21" customHeight="1" x14ac:dyDescent="0.3">
      <c r="A125" s="205"/>
      <c r="B125" s="206"/>
      <c r="C125" s="207"/>
      <c r="D125" s="208"/>
      <c r="E125" s="209"/>
      <c r="F125" s="210"/>
      <c r="G125" s="211"/>
      <c r="H125" s="205"/>
      <c r="I125" s="211"/>
      <c r="J125" s="204"/>
    </row>
    <row r="126" spans="1:10" ht="21" customHeight="1" x14ac:dyDescent="0.3">
      <c r="A126" s="205"/>
      <c r="B126" s="206"/>
      <c r="C126" s="207"/>
      <c r="D126" s="208"/>
      <c r="E126" s="209"/>
      <c r="F126" s="210"/>
      <c r="G126" s="211"/>
      <c r="H126" s="205"/>
      <c r="I126" s="211"/>
      <c r="J126" s="204"/>
    </row>
    <row r="127" spans="1:10" ht="21" customHeight="1" x14ac:dyDescent="0.3">
      <c r="A127" s="205"/>
      <c r="B127" s="206"/>
      <c r="C127" s="207"/>
      <c r="D127" s="208"/>
      <c r="E127" s="209"/>
      <c r="F127" s="210"/>
      <c r="G127" s="211"/>
      <c r="H127" s="205"/>
      <c r="I127" s="211"/>
      <c r="J127" s="204"/>
    </row>
    <row r="128" spans="1:10" ht="21" customHeight="1" x14ac:dyDescent="0.3">
      <c r="A128" s="205"/>
      <c r="B128" s="206"/>
      <c r="C128" s="207"/>
      <c r="D128" s="208"/>
      <c r="E128" s="209"/>
      <c r="F128" s="210"/>
      <c r="G128" s="211"/>
      <c r="H128" s="205"/>
      <c r="I128" s="211"/>
      <c r="J128" s="204"/>
    </row>
    <row r="129" spans="1:10" ht="21" customHeight="1" x14ac:dyDescent="0.3">
      <c r="A129" s="205"/>
      <c r="B129" s="206"/>
      <c r="C129" s="207"/>
      <c r="D129" s="208"/>
      <c r="E129" s="209"/>
      <c r="F129" s="210"/>
      <c r="G129" s="211"/>
      <c r="H129" s="205"/>
      <c r="I129" s="211"/>
      <c r="J129" s="204"/>
    </row>
    <row r="130" spans="1:10" ht="21" customHeight="1" x14ac:dyDescent="0.3">
      <c r="A130" s="205"/>
      <c r="B130" s="206"/>
      <c r="C130" s="207"/>
      <c r="D130" s="208"/>
      <c r="E130" s="209"/>
      <c r="F130" s="210"/>
      <c r="G130" s="211"/>
      <c r="H130" s="205"/>
      <c r="I130" s="211"/>
      <c r="J130" s="204"/>
    </row>
    <row r="131" spans="1:10" ht="21" customHeight="1" x14ac:dyDescent="0.3">
      <c r="A131" s="205"/>
      <c r="B131" s="206"/>
      <c r="C131" s="207"/>
      <c r="D131" s="208"/>
      <c r="E131" s="209"/>
      <c r="F131" s="210"/>
      <c r="G131" s="211"/>
      <c r="H131" s="205"/>
      <c r="I131" s="211"/>
      <c r="J131" s="204"/>
    </row>
    <row r="132" spans="1:10" ht="21" customHeight="1" x14ac:dyDescent="0.3">
      <c r="A132" s="205"/>
      <c r="B132" s="206"/>
      <c r="C132" s="207"/>
      <c r="D132" s="208"/>
      <c r="E132" s="209"/>
      <c r="F132" s="210"/>
      <c r="G132" s="211"/>
      <c r="H132" s="205"/>
      <c r="I132" s="211"/>
      <c r="J132" s="204"/>
    </row>
    <row r="133" spans="1:10" ht="21" customHeight="1" x14ac:dyDescent="0.3">
      <c r="A133" s="205"/>
      <c r="B133" s="206"/>
      <c r="C133" s="207"/>
      <c r="D133" s="208"/>
      <c r="E133" s="209"/>
      <c r="F133" s="210"/>
      <c r="G133" s="211"/>
      <c r="H133" s="205"/>
      <c r="I133" s="211"/>
      <c r="J133" s="204"/>
    </row>
    <row r="134" spans="1:10" ht="21" customHeight="1" x14ac:dyDescent="0.3">
      <c r="A134" s="205"/>
      <c r="B134" s="206"/>
      <c r="C134" s="207"/>
      <c r="D134" s="208"/>
      <c r="E134" s="209"/>
      <c r="F134" s="210"/>
      <c r="G134" s="211"/>
      <c r="H134" s="205"/>
      <c r="I134" s="211"/>
      <c r="J134" s="204"/>
    </row>
    <row r="135" spans="1:10" ht="21" customHeight="1" x14ac:dyDescent="0.3">
      <c r="A135" s="205"/>
      <c r="B135" s="206"/>
      <c r="C135" s="207"/>
      <c r="D135" s="208"/>
      <c r="E135" s="209"/>
      <c r="F135" s="210"/>
      <c r="G135" s="211"/>
      <c r="H135" s="205"/>
      <c r="I135" s="211"/>
      <c r="J135" s="204"/>
    </row>
    <row r="136" spans="1:10" ht="21" customHeight="1" x14ac:dyDescent="0.3">
      <c r="A136" s="205"/>
      <c r="B136" s="206"/>
      <c r="C136" s="207"/>
      <c r="D136" s="208"/>
      <c r="E136" s="209"/>
      <c r="F136" s="210"/>
      <c r="G136" s="211"/>
      <c r="H136" s="205"/>
      <c r="I136" s="211"/>
      <c r="J136" s="204"/>
    </row>
    <row r="137" spans="1:10" ht="21" customHeight="1" x14ac:dyDescent="0.3">
      <c r="A137" s="205"/>
      <c r="B137" s="206"/>
      <c r="C137" s="207"/>
      <c r="D137" s="208"/>
      <c r="E137" s="209"/>
      <c r="F137" s="210"/>
      <c r="G137" s="211"/>
      <c r="H137" s="205"/>
      <c r="I137" s="211"/>
      <c r="J137" s="204"/>
    </row>
    <row r="138" spans="1:10" ht="21" customHeight="1" x14ac:dyDescent="0.3">
      <c r="A138" s="205"/>
      <c r="B138" s="206"/>
      <c r="C138" s="207"/>
      <c r="D138" s="208"/>
      <c r="E138" s="209"/>
      <c r="F138" s="210"/>
      <c r="G138" s="211"/>
      <c r="H138" s="205"/>
      <c r="I138" s="211"/>
      <c r="J138" s="204"/>
    </row>
    <row r="139" spans="1:10" ht="21" customHeight="1" x14ac:dyDescent="0.3">
      <c r="A139" s="205"/>
      <c r="B139" s="206"/>
      <c r="C139" s="207"/>
      <c r="D139" s="208"/>
      <c r="E139" s="209"/>
      <c r="F139" s="210"/>
      <c r="G139" s="211"/>
      <c r="H139" s="205"/>
      <c r="I139" s="211"/>
      <c r="J139" s="204"/>
    </row>
    <row r="140" spans="1:10" ht="21" customHeight="1" x14ac:dyDescent="0.3">
      <c r="A140" s="205"/>
      <c r="B140" s="206"/>
      <c r="C140" s="207"/>
      <c r="D140" s="208"/>
      <c r="E140" s="209"/>
      <c r="F140" s="210"/>
      <c r="G140" s="211"/>
      <c r="H140" s="205"/>
      <c r="I140" s="211"/>
      <c r="J140" s="204"/>
    </row>
    <row r="141" spans="1:10" ht="21" customHeight="1" x14ac:dyDescent="0.3">
      <c r="A141" s="205"/>
      <c r="B141" s="206"/>
      <c r="C141" s="207"/>
      <c r="D141" s="208"/>
      <c r="E141" s="209"/>
      <c r="F141" s="210"/>
      <c r="G141" s="211"/>
      <c r="H141" s="205"/>
      <c r="I141" s="211"/>
      <c r="J141" s="204"/>
    </row>
    <row r="142" spans="1:10" ht="21" customHeight="1" x14ac:dyDescent="0.3">
      <c r="A142" s="205"/>
      <c r="B142" s="206"/>
      <c r="C142" s="207"/>
      <c r="D142" s="208"/>
      <c r="E142" s="209"/>
      <c r="F142" s="210"/>
      <c r="G142" s="211"/>
      <c r="H142" s="205"/>
      <c r="I142" s="211"/>
      <c r="J142" s="204"/>
    </row>
    <row r="143" spans="1:10" ht="21" customHeight="1" x14ac:dyDescent="0.3">
      <c r="A143" s="205"/>
      <c r="B143" s="206"/>
      <c r="C143" s="207"/>
      <c r="D143" s="208"/>
      <c r="E143" s="209"/>
      <c r="F143" s="210"/>
      <c r="G143" s="211"/>
      <c r="H143" s="205"/>
      <c r="I143" s="211"/>
      <c r="J143" s="204"/>
    </row>
    <row r="144" spans="1:10" ht="21" customHeight="1" x14ac:dyDescent="0.3">
      <c r="A144" s="205"/>
      <c r="B144" s="206"/>
      <c r="C144" s="207"/>
      <c r="D144" s="208"/>
      <c r="E144" s="209"/>
      <c r="F144" s="210"/>
      <c r="G144" s="211"/>
      <c r="H144" s="205"/>
      <c r="I144" s="211"/>
      <c r="J144" s="204"/>
    </row>
    <row r="145" spans="1:10" ht="21" customHeight="1" x14ac:dyDescent="0.3">
      <c r="A145" s="205"/>
      <c r="B145" s="206"/>
      <c r="C145" s="207"/>
      <c r="D145" s="208"/>
      <c r="E145" s="209"/>
      <c r="F145" s="210"/>
      <c r="G145" s="211"/>
      <c r="H145" s="205"/>
      <c r="I145" s="211"/>
      <c r="J145" s="204"/>
    </row>
    <row r="146" spans="1:10" ht="21" customHeight="1" x14ac:dyDescent="0.3">
      <c r="A146" s="205"/>
      <c r="B146" s="206"/>
      <c r="C146" s="207"/>
      <c r="D146" s="208"/>
      <c r="E146" s="209"/>
      <c r="F146" s="210"/>
      <c r="G146" s="211"/>
      <c r="H146" s="205"/>
      <c r="I146" s="211"/>
      <c r="J146" s="204"/>
    </row>
    <row r="147" spans="1:10" ht="21" customHeight="1" x14ac:dyDescent="0.3">
      <c r="A147" s="205"/>
      <c r="B147" s="206"/>
      <c r="C147" s="207"/>
      <c r="D147" s="208"/>
      <c r="E147" s="209"/>
      <c r="F147" s="210"/>
      <c r="G147" s="211"/>
      <c r="H147" s="205"/>
      <c r="I147" s="211"/>
      <c r="J147" s="204"/>
    </row>
    <row r="148" spans="1:10" ht="21" customHeight="1" x14ac:dyDescent="0.3">
      <c r="A148" s="205"/>
      <c r="B148" s="206"/>
      <c r="C148" s="207"/>
      <c r="D148" s="208"/>
      <c r="E148" s="209"/>
      <c r="F148" s="210"/>
      <c r="G148" s="211"/>
      <c r="H148" s="205"/>
      <c r="I148" s="211"/>
      <c r="J148" s="204"/>
    </row>
    <row r="149" spans="1:10" ht="21" customHeight="1" x14ac:dyDescent="0.3">
      <c r="A149" s="205"/>
      <c r="B149" s="206"/>
      <c r="C149" s="207"/>
      <c r="D149" s="208"/>
      <c r="E149" s="209"/>
      <c r="F149" s="210"/>
      <c r="G149" s="211"/>
      <c r="H149" s="205"/>
      <c r="I149" s="211"/>
      <c r="J149" s="204"/>
    </row>
    <row r="150" spans="1:10" ht="21" customHeight="1" x14ac:dyDescent="0.3">
      <c r="A150" s="205"/>
      <c r="B150" s="206"/>
      <c r="C150" s="207"/>
      <c r="D150" s="208"/>
      <c r="E150" s="209"/>
      <c r="F150" s="210"/>
      <c r="G150" s="211"/>
      <c r="H150" s="205"/>
      <c r="I150" s="211"/>
      <c r="J150" s="204"/>
    </row>
    <row r="151" spans="1:10" ht="21" customHeight="1" x14ac:dyDescent="0.3">
      <c r="A151" s="205"/>
      <c r="B151" s="206"/>
      <c r="C151" s="207"/>
      <c r="D151" s="208"/>
      <c r="E151" s="209"/>
      <c r="F151" s="210"/>
      <c r="G151" s="211"/>
      <c r="H151" s="205"/>
      <c r="I151" s="211"/>
      <c r="J151" s="204"/>
    </row>
    <row r="152" spans="1:10" ht="21" customHeight="1" x14ac:dyDescent="0.3">
      <c r="A152" s="205"/>
      <c r="B152" s="206"/>
      <c r="C152" s="207"/>
      <c r="D152" s="208"/>
      <c r="E152" s="209"/>
      <c r="F152" s="210"/>
      <c r="G152" s="211"/>
      <c r="H152" s="205"/>
      <c r="I152" s="211"/>
      <c r="J152" s="204"/>
    </row>
    <row r="153" spans="1:10" ht="21" customHeight="1" x14ac:dyDescent="0.3">
      <c r="A153" s="205"/>
      <c r="B153" s="206"/>
      <c r="C153" s="207"/>
      <c r="D153" s="208"/>
      <c r="E153" s="209"/>
      <c r="F153" s="210"/>
      <c r="G153" s="211"/>
      <c r="H153" s="205"/>
      <c r="I153" s="211"/>
      <c r="J153" s="204"/>
    </row>
    <row r="154" spans="1:10" ht="21" customHeight="1" x14ac:dyDescent="0.3">
      <c r="A154" s="205"/>
      <c r="B154" s="206"/>
      <c r="C154" s="207"/>
      <c r="D154" s="208"/>
      <c r="E154" s="209"/>
      <c r="F154" s="210"/>
      <c r="G154" s="211"/>
      <c r="H154" s="205"/>
      <c r="I154" s="211"/>
      <c r="J154" s="204"/>
    </row>
    <row r="155" spans="1:10" ht="21" customHeight="1" x14ac:dyDescent="0.3">
      <c r="A155" s="205"/>
      <c r="B155" s="206"/>
      <c r="C155" s="207"/>
      <c r="D155" s="208"/>
      <c r="E155" s="209"/>
      <c r="F155" s="210"/>
      <c r="G155" s="211"/>
      <c r="H155" s="205"/>
      <c r="I155" s="211"/>
      <c r="J155" s="204"/>
    </row>
    <row r="156" spans="1:10" ht="21" customHeight="1" x14ac:dyDescent="0.3">
      <c r="A156" s="205"/>
      <c r="B156" s="206"/>
      <c r="C156" s="207"/>
      <c r="D156" s="208"/>
      <c r="E156" s="209"/>
      <c r="F156" s="210"/>
      <c r="G156" s="211"/>
      <c r="H156" s="205"/>
      <c r="I156" s="211"/>
      <c r="J156" s="204"/>
    </row>
    <row r="157" spans="1:10" ht="21" customHeight="1" x14ac:dyDescent="0.3">
      <c r="A157" s="205"/>
      <c r="B157" s="206"/>
      <c r="C157" s="207"/>
      <c r="D157" s="208"/>
      <c r="E157" s="209"/>
      <c r="F157" s="210"/>
      <c r="G157" s="211"/>
      <c r="H157" s="205"/>
      <c r="I157" s="211"/>
      <c r="J157" s="204"/>
    </row>
    <row r="158" spans="1:10" ht="21" customHeight="1" x14ac:dyDescent="0.35">
      <c r="A158" s="205"/>
      <c r="B158" s="206"/>
      <c r="C158" s="207"/>
      <c r="D158" s="208"/>
      <c r="E158" s="11"/>
      <c r="F158" s="210"/>
      <c r="G158" s="211"/>
      <c r="H158" s="205"/>
      <c r="I158" s="211"/>
      <c r="J158" s="204"/>
    </row>
    <row r="159" spans="1:10" ht="21" customHeight="1" x14ac:dyDescent="0.3">
      <c r="A159" s="205"/>
      <c r="B159" s="206"/>
      <c r="C159" s="207"/>
      <c r="D159" s="208"/>
      <c r="E159" s="209"/>
      <c r="F159" s="210"/>
      <c r="G159" s="211"/>
      <c r="H159" s="205"/>
      <c r="I159" s="211"/>
      <c r="J159" s="204"/>
    </row>
    <row r="160" spans="1:10" ht="21" customHeight="1" x14ac:dyDescent="0.3">
      <c r="A160" s="205"/>
      <c r="B160" s="206"/>
      <c r="C160" s="207"/>
      <c r="D160" s="208"/>
      <c r="E160" s="209"/>
      <c r="F160" s="210"/>
      <c r="G160" s="223"/>
      <c r="H160" s="205"/>
      <c r="I160" s="211"/>
      <c r="J160" s="204"/>
    </row>
    <row r="161" spans="1:10" ht="21" customHeight="1" x14ac:dyDescent="0.3">
      <c r="A161" s="205"/>
      <c r="B161" s="206"/>
      <c r="C161" s="207"/>
      <c r="D161" s="208"/>
      <c r="E161" s="209"/>
      <c r="F161" s="210"/>
      <c r="G161" s="211"/>
      <c r="H161" s="205"/>
      <c r="I161" s="211"/>
      <c r="J161" s="204"/>
    </row>
    <row r="162" spans="1:10" ht="21" customHeight="1" x14ac:dyDescent="0.3">
      <c r="A162" s="205"/>
      <c r="B162" s="206"/>
      <c r="C162" s="207"/>
      <c r="D162" s="208"/>
      <c r="E162" s="209"/>
      <c r="F162" s="210"/>
      <c r="G162" s="211"/>
      <c r="H162" s="205"/>
      <c r="I162" s="211"/>
      <c r="J162" s="204"/>
    </row>
    <row r="163" spans="1:10" ht="21" customHeight="1" x14ac:dyDescent="0.3">
      <c r="A163" s="205"/>
      <c r="B163" s="206"/>
      <c r="C163" s="207"/>
      <c r="D163" s="208"/>
      <c r="E163" s="209"/>
      <c r="F163" s="210"/>
      <c r="G163" s="211"/>
      <c r="H163" s="205"/>
      <c r="I163" s="211"/>
      <c r="J163" s="204"/>
    </row>
    <row r="164" spans="1:10" ht="21" customHeight="1" x14ac:dyDescent="0.3">
      <c r="A164" s="205"/>
      <c r="B164" s="206"/>
      <c r="C164" s="207"/>
      <c r="D164" s="208"/>
      <c r="E164" s="209"/>
      <c r="F164" s="210"/>
      <c r="G164" s="211"/>
      <c r="H164" s="205"/>
      <c r="I164" s="211"/>
      <c r="J164" s="204"/>
    </row>
    <row r="165" spans="1:10" ht="21" customHeight="1" x14ac:dyDescent="0.35">
      <c r="A165" s="205"/>
      <c r="B165" s="206"/>
      <c r="C165" s="207"/>
      <c r="D165" s="208"/>
      <c r="E165" s="11"/>
      <c r="F165" s="210"/>
      <c r="G165" s="211"/>
      <c r="H165" s="205"/>
      <c r="I165" s="211"/>
      <c r="J165" s="204"/>
    </row>
    <row r="166" spans="1:10" ht="21" customHeight="1" x14ac:dyDescent="0.35">
      <c r="A166" s="205"/>
      <c r="B166" s="206"/>
      <c r="C166" s="207"/>
      <c r="D166" s="208"/>
      <c r="E166" s="11"/>
      <c r="F166" s="210"/>
      <c r="G166" s="211"/>
      <c r="H166" s="205"/>
      <c r="I166" s="211"/>
      <c r="J166" s="204"/>
    </row>
    <row r="167" spans="1:10" ht="21" customHeight="1" x14ac:dyDescent="0.3">
      <c r="A167" s="205"/>
      <c r="B167" s="224"/>
      <c r="C167" s="225"/>
      <c r="D167" s="226"/>
      <c r="E167" s="227"/>
      <c r="F167" s="228"/>
      <c r="G167" s="211"/>
      <c r="H167" s="203"/>
      <c r="I167" s="211"/>
      <c r="J167" s="204"/>
    </row>
    <row r="168" spans="1:10" ht="21" customHeight="1" x14ac:dyDescent="0.3">
      <c r="A168" s="205"/>
      <c r="B168" s="224"/>
      <c r="C168" s="225"/>
      <c r="D168" s="226"/>
      <c r="E168" s="227"/>
      <c r="F168" s="228"/>
      <c r="G168" s="211"/>
      <c r="H168" s="203"/>
      <c r="I168" s="211"/>
      <c r="J168" s="204"/>
    </row>
    <row r="169" spans="1:10" ht="21" customHeight="1" x14ac:dyDescent="0.3">
      <c r="A169" s="205"/>
      <c r="B169" s="224"/>
      <c r="C169" s="225"/>
      <c r="D169" s="226"/>
      <c r="E169" s="227"/>
      <c r="F169" s="228"/>
      <c r="G169" s="211"/>
      <c r="H169" s="203"/>
      <c r="I169" s="211"/>
      <c r="J169" s="204"/>
    </row>
    <row r="170" spans="1:10" ht="21" customHeight="1" x14ac:dyDescent="0.3">
      <c r="A170" s="205"/>
      <c r="B170" s="224"/>
      <c r="C170" s="225"/>
      <c r="D170" s="226"/>
      <c r="E170" s="227"/>
      <c r="F170" s="228"/>
      <c r="G170" s="211"/>
      <c r="H170" s="203"/>
      <c r="I170" s="211"/>
      <c r="J170" s="204"/>
    </row>
    <row r="171" spans="1:10" ht="21" customHeight="1" x14ac:dyDescent="0.3">
      <c r="A171" s="205"/>
      <c r="B171" s="224"/>
      <c r="C171" s="225"/>
      <c r="D171" s="226"/>
      <c r="E171" s="227"/>
      <c r="F171" s="228"/>
      <c r="G171" s="211"/>
      <c r="H171" s="203"/>
      <c r="I171" s="211"/>
      <c r="J171" s="204"/>
    </row>
    <row r="172" spans="1:10" ht="21" customHeight="1" x14ac:dyDescent="0.3">
      <c r="A172" s="205"/>
      <c r="B172" s="224"/>
      <c r="C172" s="225"/>
      <c r="D172" s="226"/>
      <c r="E172" s="227"/>
      <c r="F172" s="228"/>
      <c r="G172" s="211"/>
      <c r="H172" s="203"/>
      <c r="I172" s="211"/>
      <c r="J172" s="204"/>
    </row>
    <row r="173" spans="1:10" ht="21" customHeight="1" x14ac:dyDescent="0.3">
      <c r="A173" s="205"/>
      <c r="B173" s="224"/>
      <c r="C173" s="225"/>
      <c r="D173" s="226"/>
      <c r="E173" s="227"/>
      <c r="F173" s="228"/>
      <c r="G173" s="211"/>
      <c r="H173" s="203"/>
      <c r="I173" s="211"/>
      <c r="J173" s="204"/>
    </row>
    <row r="174" spans="1:10" ht="21" customHeight="1" x14ac:dyDescent="0.3">
      <c r="A174" s="205"/>
      <c r="B174" s="224"/>
      <c r="C174" s="225"/>
      <c r="D174" s="226"/>
      <c r="E174" s="227"/>
      <c r="F174" s="228"/>
      <c r="G174" s="211"/>
      <c r="H174" s="203"/>
      <c r="I174" s="211"/>
      <c r="J174" s="204"/>
    </row>
    <row r="175" spans="1:10" ht="21" customHeight="1" x14ac:dyDescent="0.3">
      <c r="A175" s="205"/>
      <c r="B175" s="224"/>
      <c r="C175" s="225"/>
      <c r="D175" s="226"/>
      <c r="E175" s="227"/>
      <c r="F175" s="228"/>
      <c r="G175" s="211"/>
      <c r="H175" s="203"/>
      <c r="I175" s="211"/>
      <c r="J175" s="204"/>
    </row>
    <row r="176" spans="1:10" ht="21" customHeight="1" x14ac:dyDescent="0.3">
      <c r="A176" s="205"/>
      <c r="B176" s="224"/>
      <c r="C176" s="225"/>
      <c r="D176" s="226"/>
      <c r="E176" s="227"/>
      <c r="F176" s="228"/>
      <c r="G176" s="211"/>
      <c r="H176" s="203"/>
      <c r="I176" s="211"/>
      <c r="J176" s="204"/>
    </row>
    <row r="177" spans="1:10" ht="21" customHeight="1" x14ac:dyDescent="0.3">
      <c r="A177" s="205"/>
      <c r="B177" s="224"/>
      <c r="C177" s="225"/>
      <c r="D177" s="226"/>
      <c r="E177" s="227"/>
      <c r="F177" s="228"/>
      <c r="G177" s="211"/>
      <c r="H177" s="203"/>
      <c r="I177" s="211"/>
      <c r="J177" s="204"/>
    </row>
    <row r="178" spans="1:10" ht="21" customHeight="1" x14ac:dyDescent="0.3">
      <c r="A178" s="205"/>
      <c r="B178" s="224"/>
      <c r="C178" s="225"/>
      <c r="D178" s="226"/>
      <c r="E178" s="227"/>
      <c r="F178" s="228"/>
      <c r="G178" s="211"/>
      <c r="H178" s="203"/>
      <c r="I178" s="211"/>
      <c r="J178" s="204"/>
    </row>
    <row r="179" spans="1:10" ht="21" customHeight="1" x14ac:dyDescent="0.3">
      <c r="A179" s="205"/>
      <c r="B179" s="224"/>
      <c r="C179" s="225"/>
      <c r="D179" s="226"/>
      <c r="E179" s="227"/>
      <c r="F179" s="228"/>
      <c r="G179" s="211"/>
      <c r="H179" s="203"/>
      <c r="I179" s="211"/>
      <c r="J179" s="204"/>
    </row>
    <row r="180" spans="1:10" ht="21" customHeight="1" x14ac:dyDescent="0.3">
      <c r="A180" s="205"/>
      <c r="B180" s="224"/>
      <c r="C180" s="225"/>
      <c r="D180" s="226"/>
      <c r="E180" s="227"/>
      <c r="F180" s="228"/>
      <c r="G180" s="211"/>
      <c r="H180" s="203"/>
      <c r="I180" s="211"/>
      <c r="J180" s="204"/>
    </row>
    <row r="181" spans="1:10" ht="21" customHeight="1" x14ac:dyDescent="0.3">
      <c r="A181" s="205"/>
      <c r="B181" s="224"/>
      <c r="C181" s="225"/>
      <c r="D181" s="226"/>
      <c r="E181" s="227"/>
      <c r="F181" s="228"/>
      <c r="G181" s="211"/>
      <c r="H181" s="203"/>
      <c r="I181" s="211"/>
      <c r="J181" s="204"/>
    </row>
    <row r="182" spans="1:10" ht="21" customHeight="1" x14ac:dyDescent="0.3">
      <c r="A182" s="205"/>
      <c r="B182" s="224"/>
      <c r="C182" s="225"/>
      <c r="D182" s="226"/>
      <c r="E182" s="227"/>
      <c r="F182" s="228"/>
      <c r="G182" s="211"/>
      <c r="H182" s="229"/>
      <c r="I182" s="211"/>
      <c r="J182" s="204"/>
    </row>
    <row r="183" spans="1:10" ht="21" customHeight="1" x14ac:dyDescent="0.3">
      <c r="A183" s="205"/>
      <c r="B183" s="224"/>
      <c r="C183" s="225"/>
      <c r="D183" s="226"/>
      <c r="E183" s="227"/>
      <c r="F183" s="228"/>
      <c r="G183" s="211"/>
      <c r="H183" s="230"/>
      <c r="I183" s="211"/>
      <c r="J183" s="204"/>
    </row>
    <row r="184" spans="1:10" ht="21" customHeight="1" x14ac:dyDescent="0.3">
      <c r="A184" s="205"/>
      <c r="B184" s="224"/>
      <c r="C184" s="225"/>
      <c r="D184" s="226"/>
      <c r="E184" s="227"/>
      <c r="F184" s="228"/>
      <c r="G184" s="211"/>
      <c r="H184" s="230"/>
      <c r="I184" s="211"/>
      <c r="J184" s="204"/>
    </row>
    <row r="185" spans="1:10" ht="21" customHeight="1" x14ac:dyDescent="0.3">
      <c r="A185" s="205"/>
      <c r="B185" s="206"/>
      <c r="C185" s="207"/>
      <c r="D185" s="208"/>
      <c r="E185" s="209"/>
      <c r="F185" s="210"/>
      <c r="G185" s="211"/>
      <c r="H185" s="205"/>
      <c r="I185" s="211"/>
      <c r="J185" s="204"/>
    </row>
    <row r="186" spans="1:10" ht="21" customHeight="1" x14ac:dyDescent="0.3">
      <c r="A186" s="205"/>
      <c r="B186" s="206"/>
      <c r="C186" s="207"/>
      <c r="D186" s="208"/>
      <c r="E186" s="209"/>
      <c r="F186" s="210"/>
      <c r="G186" s="211"/>
      <c r="H186" s="205"/>
      <c r="I186" s="211"/>
      <c r="J186" s="204"/>
    </row>
    <row r="187" spans="1:10" ht="21" customHeight="1" x14ac:dyDescent="0.3">
      <c r="A187" s="205"/>
      <c r="B187" s="206"/>
      <c r="C187" s="207"/>
      <c r="D187" s="208"/>
      <c r="E187" s="209"/>
      <c r="F187" s="210"/>
      <c r="G187" s="211"/>
      <c r="H187" s="205"/>
      <c r="I187" s="211"/>
      <c r="J187" s="204"/>
    </row>
    <row r="188" spans="1:10" ht="21" customHeight="1" x14ac:dyDescent="0.3">
      <c r="A188" s="205"/>
      <c r="B188" s="206"/>
      <c r="C188" s="207"/>
      <c r="D188" s="208"/>
      <c r="E188" s="209"/>
      <c r="F188" s="210"/>
      <c r="G188" s="211"/>
      <c r="H188" s="205"/>
      <c r="I188" s="211"/>
      <c r="J188" s="204"/>
    </row>
    <row r="189" spans="1:10" ht="21" customHeight="1" x14ac:dyDescent="0.3">
      <c r="A189" s="205"/>
      <c r="B189" s="206"/>
      <c r="C189" s="207"/>
      <c r="D189" s="208"/>
      <c r="E189" s="209"/>
      <c r="F189" s="210"/>
      <c r="G189" s="211"/>
      <c r="H189" s="205"/>
      <c r="I189" s="211"/>
      <c r="J189" s="204"/>
    </row>
    <row r="190" spans="1:10" ht="21" customHeight="1" x14ac:dyDescent="0.3">
      <c r="A190" s="205"/>
      <c r="B190" s="206"/>
      <c r="C190" s="207"/>
      <c r="D190" s="208"/>
      <c r="E190" s="209"/>
      <c r="F190" s="210"/>
      <c r="G190" s="211"/>
      <c r="H190" s="205"/>
      <c r="I190" s="211"/>
      <c r="J190" s="204"/>
    </row>
    <row r="191" spans="1:10" ht="21" customHeight="1" x14ac:dyDescent="0.3">
      <c r="A191" s="205"/>
      <c r="B191" s="206"/>
      <c r="C191" s="207"/>
      <c r="D191" s="208"/>
      <c r="E191" s="209"/>
      <c r="F191" s="210"/>
      <c r="G191" s="211"/>
      <c r="H191" s="205"/>
      <c r="I191" s="211"/>
      <c r="J191" s="204"/>
    </row>
    <row r="192" spans="1:10" ht="21" customHeight="1" x14ac:dyDescent="0.3">
      <c r="A192" s="205"/>
      <c r="B192" s="206"/>
      <c r="C192" s="207"/>
      <c r="D192" s="208"/>
      <c r="E192" s="209"/>
      <c r="F192" s="210"/>
      <c r="G192" s="211"/>
      <c r="H192" s="205"/>
      <c r="I192" s="211"/>
      <c r="J192" s="204"/>
    </row>
    <row r="193" spans="1:10" ht="21" customHeight="1" x14ac:dyDescent="0.3">
      <c r="A193" s="205"/>
      <c r="B193" s="206"/>
      <c r="C193" s="207"/>
      <c r="D193" s="208"/>
      <c r="E193" s="209"/>
      <c r="F193" s="210"/>
      <c r="G193" s="211"/>
      <c r="H193" s="205"/>
      <c r="I193" s="211"/>
      <c r="J193" s="204"/>
    </row>
    <row r="194" spans="1:10" ht="21" customHeight="1" x14ac:dyDescent="0.3">
      <c r="A194" s="205"/>
      <c r="B194" s="224"/>
      <c r="C194" s="225"/>
      <c r="D194" s="226"/>
      <c r="E194" s="227"/>
      <c r="F194" s="227"/>
      <c r="G194" s="231"/>
      <c r="H194" s="203"/>
      <c r="I194" s="211"/>
      <c r="J194" s="204"/>
    </row>
    <row r="195" spans="1:10" ht="21" customHeight="1" x14ac:dyDescent="0.3">
      <c r="A195" s="205"/>
      <c r="B195" s="232"/>
      <c r="C195" s="233"/>
      <c r="D195" s="234"/>
      <c r="E195" s="235"/>
      <c r="F195" s="227"/>
      <c r="G195" s="231">
        <f>SUM(G185:G194)</f>
        <v>0</v>
      </c>
      <c r="H195" s="203"/>
      <c r="I195" s="236"/>
      <c r="J195" s="204"/>
    </row>
    <row r="196" spans="1:10" ht="21" customHeight="1" x14ac:dyDescent="0.5">
      <c r="A196" s="205"/>
      <c r="B196" s="237"/>
      <c r="C196" s="237"/>
      <c r="D196" s="238"/>
      <c r="E196" s="239"/>
      <c r="F196" s="240"/>
      <c r="G196" s="241">
        <f>SUM(G195,G184,G166,G157,G10,G5)</f>
        <v>0</v>
      </c>
      <c r="H196" s="242"/>
      <c r="I196" s="243"/>
      <c r="J196" s="204"/>
    </row>
    <row r="197" spans="1:10" ht="21" customHeight="1" x14ac:dyDescent="0.5">
      <c r="G197" s="246"/>
      <c r="H197" s="246"/>
    </row>
    <row r="199" spans="1:10" ht="21" customHeight="1" x14ac:dyDescent="0.5">
      <c r="F199" s="247"/>
    </row>
  </sheetData>
  <printOptions horizontalCentered="1"/>
  <pageMargins left="0.15748031496062992" right="0.15748031496062992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4"/>
  <dimension ref="A1:F18"/>
  <sheetViews>
    <sheetView topLeftCell="A67" workbookViewId="0">
      <selection activeCell="A3" sqref="A3:F3"/>
    </sheetView>
  </sheetViews>
  <sheetFormatPr defaultColWidth="13" defaultRowHeight="23.25" x14ac:dyDescent="0.5"/>
  <cols>
    <col min="1" max="1" width="26" style="16" customWidth="1"/>
    <col min="2" max="2" width="18.7109375" style="16" customWidth="1"/>
    <col min="3" max="3" width="16.42578125" style="15" customWidth="1"/>
    <col min="4" max="4" width="18.7109375" style="15" customWidth="1"/>
    <col min="5" max="5" width="15.140625" style="15" customWidth="1"/>
    <col min="6" max="6" width="18.140625" style="15" customWidth="1"/>
    <col min="7" max="16384" width="13" style="3"/>
  </cols>
  <sheetData>
    <row r="1" spans="1:6" x14ac:dyDescent="0.5">
      <c r="A1" s="393" t="s">
        <v>30</v>
      </c>
      <c r="B1" s="393"/>
      <c r="C1" s="393"/>
      <c r="D1" s="393"/>
      <c r="E1" s="393"/>
      <c r="F1" s="393"/>
    </row>
    <row r="2" spans="1:6" x14ac:dyDescent="0.5">
      <c r="A2" s="393" t="s">
        <v>116</v>
      </c>
      <c r="B2" s="393"/>
      <c r="C2" s="393"/>
      <c r="D2" s="393"/>
      <c r="E2" s="393"/>
      <c r="F2" s="393"/>
    </row>
    <row r="3" spans="1:6" x14ac:dyDescent="0.5">
      <c r="A3" s="394" t="str">
        <f>งบทรัพย์สินสตง!A3</f>
        <v>สำหรับปีสิ้นสุดวันที่ 30 กันยายน 2560</v>
      </c>
      <c r="B3" s="394"/>
      <c r="C3" s="394"/>
      <c r="D3" s="394"/>
      <c r="E3" s="394"/>
      <c r="F3" s="394"/>
    </row>
    <row r="4" spans="1:6" x14ac:dyDescent="0.5">
      <c r="A4" s="251" t="s">
        <v>34</v>
      </c>
      <c r="B4" s="251" t="s">
        <v>35</v>
      </c>
      <c r="C4" s="19" t="s">
        <v>114</v>
      </c>
      <c r="D4" s="19" t="s">
        <v>115</v>
      </c>
      <c r="E4" s="251" t="s">
        <v>187</v>
      </c>
      <c r="F4" s="19" t="s">
        <v>42</v>
      </c>
    </row>
    <row r="5" spans="1:6" x14ac:dyDescent="0.5">
      <c r="A5" s="22"/>
      <c r="B5" s="23"/>
      <c r="C5" s="21"/>
      <c r="D5" s="21"/>
      <c r="E5" s="21"/>
      <c r="F5" s="21"/>
    </row>
    <row r="6" spans="1:6" x14ac:dyDescent="0.5">
      <c r="A6" s="10" t="s">
        <v>40</v>
      </c>
      <c r="B6" s="26">
        <v>41594957.649999999</v>
      </c>
      <c r="C6" s="25">
        <v>2538000</v>
      </c>
      <c r="D6" s="25">
        <v>0</v>
      </c>
      <c r="E6" s="25">
        <v>0</v>
      </c>
      <c r="F6" s="25">
        <f t="shared" ref="F6:F11" si="0">SUM(B6+C6-D6+E6)</f>
        <v>44132957.649999999</v>
      </c>
    </row>
    <row r="7" spans="1:6" x14ac:dyDescent="0.5">
      <c r="A7" s="10" t="s">
        <v>93</v>
      </c>
      <c r="B7" s="26">
        <v>541600</v>
      </c>
      <c r="C7" s="25">
        <v>0</v>
      </c>
      <c r="D7" s="85">
        <v>0</v>
      </c>
      <c r="E7" s="85">
        <v>0</v>
      </c>
      <c r="F7" s="25">
        <f t="shared" si="0"/>
        <v>541600</v>
      </c>
    </row>
    <row r="8" spans="1:6" x14ac:dyDescent="0.5">
      <c r="A8" s="10" t="s">
        <v>94</v>
      </c>
      <c r="B8" s="26">
        <v>3043644.75</v>
      </c>
      <c r="C8" s="25">
        <v>0</v>
      </c>
      <c r="D8" s="25">
        <v>0</v>
      </c>
      <c r="E8" s="25">
        <v>0</v>
      </c>
      <c r="F8" s="25">
        <f t="shared" si="0"/>
        <v>3043644.75</v>
      </c>
    </row>
    <row r="9" spans="1:6" x14ac:dyDescent="0.5">
      <c r="A9" s="10" t="s">
        <v>95</v>
      </c>
      <c r="B9" s="26">
        <v>3618780</v>
      </c>
      <c r="C9" s="25">
        <v>0</v>
      </c>
      <c r="D9" s="25">
        <v>0</v>
      </c>
      <c r="E9" s="25">
        <v>0</v>
      </c>
      <c r="F9" s="25">
        <f t="shared" si="0"/>
        <v>3618780</v>
      </c>
    </row>
    <row r="10" spans="1:6" x14ac:dyDescent="0.5">
      <c r="A10" s="10" t="s">
        <v>96</v>
      </c>
      <c r="B10" s="26">
        <v>17820000</v>
      </c>
      <c r="C10" s="25">
        <v>0</v>
      </c>
      <c r="D10" s="25">
        <v>0</v>
      </c>
      <c r="E10" s="25">
        <v>0</v>
      </c>
      <c r="F10" s="25">
        <f t="shared" si="0"/>
        <v>17820000</v>
      </c>
    </row>
    <row r="11" spans="1:6" x14ac:dyDescent="0.5">
      <c r="A11" s="10" t="s">
        <v>303</v>
      </c>
      <c r="B11" s="26">
        <v>279000</v>
      </c>
      <c r="C11" s="28">
        <v>0</v>
      </c>
      <c r="D11" s="28">
        <v>0</v>
      </c>
      <c r="E11" s="28">
        <v>0</v>
      </c>
      <c r="F11" s="25">
        <f t="shared" si="0"/>
        <v>279000</v>
      </c>
    </row>
    <row r="12" spans="1:6" x14ac:dyDescent="0.5">
      <c r="A12" s="10" t="s">
        <v>304</v>
      </c>
      <c r="B12" s="26"/>
      <c r="C12" s="28"/>
      <c r="D12" s="28"/>
      <c r="E12" s="28"/>
      <c r="F12" s="28"/>
    </row>
    <row r="13" spans="1:6" x14ac:dyDescent="0.5">
      <c r="A13" s="10" t="s">
        <v>389</v>
      </c>
      <c r="B13" s="26">
        <v>60000</v>
      </c>
      <c r="C13" s="25">
        <v>0</v>
      </c>
      <c r="D13" s="25">
        <v>0</v>
      </c>
      <c r="E13" s="25">
        <v>0</v>
      </c>
      <c r="F13" s="25">
        <f t="shared" ref="F13" si="1">SUM(B13+C13-D13+E13)</f>
        <v>60000</v>
      </c>
    </row>
    <row r="14" spans="1:6" x14ac:dyDescent="0.5">
      <c r="A14" s="10" t="s">
        <v>390</v>
      </c>
      <c r="B14" s="26"/>
      <c r="C14" s="28"/>
      <c r="D14" s="28"/>
      <c r="E14" s="28"/>
      <c r="F14" s="28"/>
    </row>
    <row r="15" spans="1:6" ht="24" thickBot="1" x14ac:dyDescent="0.55000000000000004">
      <c r="A15" s="49"/>
      <c r="B15" s="50">
        <f>SUM(B6:B14)</f>
        <v>66957982.399999999</v>
      </c>
      <c r="C15" s="50">
        <f t="shared" ref="C15:F15" si="2">SUM(C6:C14)</f>
        <v>2538000</v>
      </c>
      <c r="D15" s="50">
        <f t="shared" si="2"/>
        <v>0</v>
      </c>
      <c r="E15" s="50">
        <f t="shared" si="2"/>
        <v>0</v>
      </c>
      <c r="F15" s="50">
        <f t="shared" si="2"/>
        <v>69495982.400000006</v>
      </c>
    </row>
    <row r="16" spans="1:6" ht="24" thickTop="1" x14ac:dyDescent="0.5"/>
    <row r="17" spans="3:6" x14ac:dyDescent="0.5">
      <c r="F17" s="103"/>
    </row>
    <row r="18" spans="3:6" x14ac:dyDescent="0.5">
      <c r="C18" s="39"/>
      <c r="F18" s="102"/>
    </row>
  </sheetData>
  <mergeCells count="3">
    <mergeCell ref="A1:F1"/>
    <mergeCell ref="A2:F2"/>
    <mergeCell ref="A3:F3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90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47</vt:i4>
      </vt:variant>
      <vt:variant>
        <vt:lpstr>ช่วงที่มีชื่อ</vt:lpstr>
      </vt:variant>
      <vt:variant>
        <vt:i4>8</vt:i4>
      </vt:variant>
    </vt:vector>
  </HeadingPairs>
  <TitlesOfParts>
    <vt:vector size="55" baseType="lpstr">
      <vt:lpstr>งบทดลอง</vt:lpstr>
      <vt:lpstr>B_ActualReceive (3)</vt:lpstr>
      <vt:lpstr>งบทดลอง. </vt:lpstr>
      <vt:lpstr>งบการเงิน</vt:lpstr>
      <vt:lpstr>งบทรัพย์สินสตง</vt:lpstr>
      <vt:lpstr>กระดาษทำการทรัพย์สินสตง</vt:lpstr>
      <vt:lpstr>ทรัพย์สินเพิ่มสตง</vt:lpstr>
      <vt:lpstr>ทรัพย์สินลด</vt:lpstr>
      <vt:lpstr>ที่มาทรัพย์สินสตง</vt:lpstr>
      <vt:lpstr>งบทรัพย์สินเกิดจากเงินกุ้</vt:lpstr>
      <vt:lpstr>ฝาก</vt:lpstr>
      <vt:lpstr>A_BorrowBudget_Debt_HoldYear</vt:lpstr>
      <vt:lpstr>รายได้ค้างรับ</vt:lpstr>
      <vt:lpstr>ลูกหนี้ (3)</vt:lpstr>
      <vt:lpstr>ลูกหนี้ (2)</vt:lpstr>
      <vt:lpstr>ลูกหนี้ (4)</vt:lpstr>
      <vt:lpstr>ลูกหนี้ (5)</vt:lpstr>
      <vt:lpstr>หนิ้สิน</vt:lpstr>
      <vt:lpstr>ค้างจ่าย</vt:lpstr>
      <vt:lpstr>ฎีกาค้างจ่าย</vt:lpstr>
      <vt:lpstr>รับฝาก</vt:lpstr>
      <vt:lpstr>หนี้สินหมุนเวียน</vt:lpstr>
      <vt:lpstr>หนี้สิน</vt:lpstr>
      <vt:lpstr>หนี้สินไม่หมุนเวียน</vt:lpstr>
      <vt:lpstr>เงินสะสม</vt:lpstr>
      <vt:lpstr>เงินทุน</vt:lpstr>
      <vt:lpstr>ค่าบริการ</vt:lpstr>
      <vt:lpstr>งานบริหาร</vt:lpstr>
      <vt:lpstr>รักษาความสงบ</vt:lpstr>
      <vt:lpstr>การศึกษา</vt:lpstr>
      <vt:lpstr>สาธารณสุข</vt:lpstr>
      <vt:lpstr>สังคมสงเคราะห์</vt:lpstr>
      <vt:lpstr>เคหะชุมชน</vt:lpstr>
      <vt:lpstr>เข้มแข็งของชุมชน</vt:lpstr>
      <vt:lpstr>ศาสนา</vt:lpstr>
      <vt:lpstr>อุตสาหกรรม</vt:lpstr>
      <vt:lpstr>การเกษตร</vt:lpstr>
      <vt:lpstr>การพาณิชย์</vt:lpstr>
      <vt:lpstr>งบกลาง</vt:lpstr>
      <vt:lpstr>แผนงานรวม</vt:lpstr>
      <vt:lpstr>เงินสะสมรวม</vt:lpstr>
      <vt:lpstr>เงินทุนสำรองเงินสะสม</vt:lpstr>
      <vt:lpstr>เงินกู้</vt:lpstr>
      <vt:lpstr>งบรายรับ</vt:lpstr>
      <vt:lpstr>งบรายรับสะสม</vt:lpstr>
      <vt:lpstr>งบรายรับสะสมสำรอง</vt:lpstr>
      <vt:lpstr>งบรายรับสะสมสำรองเงินกู้</vt:lpstr>
      <vt:lpstr>งบทดลอง!Print_Area</vt:lpstr>
      <vt:lpstr>A_BorrowBudget_Debt_HoldYear!Print_Titles</vt:lpstr>
      <vt:lpstr>'B_ActualReceive (3)'!Print_Titles</vt:lpstr>
      <vt:lpstr>กระดาษทำการทรัพย์สินสตง!Print_Titles</vt:lpstr>
      <vt:lpstr>ค้างจ่าย!Print_Titles</vt:lpstr>
      <vt:lpstr>ฎีกาค้างจ่าย!Print_Titles</vt:lpstr>
      <vt:lpstr>ทรัพย์สินเพิ่มสตง!Print_Titles</vt:lpstr>
      <vt:lpstr>ทรัพย์สินลด!Print_Titles</vt:lpstr>
    </vt:vector>
  </TitlesOfParts>
  <Company>siamtech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papaya</dc:creator>
  <cp:lastModifiedBy>Acer</cp:lastModifiedBy>
  <cp:lastPrinted>2018-03-15T09:00:09Z</cp:lastPrinted>
  <dcterms:created xsi:type="dcterms:W3CDTF">2001-03-14T08:15:30Z</dcterms:created>
  <dcterms:modified xsi:type="dcterms:W3CDTF">2018-05-30T08:00:42Z</dcterms:modified>
</cp:coreProperties>
</file>